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7f44c7daf59f4b0/Documentos/INSOLVENCIA/DESIGNACIONES/SUPERSOCIEDADES MONICA/PROCESOS 2000/PROYECTO DE GRADUACION/"/>
    </mc:Choice>
  </mc:AlternateContent>
  <xr:revisionPtr revIDLastSave="300" documentId="8_{010F3300-A929-4C05-B982-4A92E8B13A07}" xr6:coauthVersionLast="47" xr6:coauthVersionMax="47" xr10:uidLastSave="{B613F131-813D-4B0E-9BA7-760BF3E3FA52}"/>
  <bookViews>
    <workbookView xWindow="-120" yWindow="-120" windowWidth="29040" windowHeight="15720" xr2:uid="{00000000-000D-0000-FFFF-FFFF00000000}"/>
  </bookViews>
  <sheets>
    <sheet name="3819 PROYECTO DETERMINACIÓN ..." sheetId="2" r:id="rId1"/>
    <sheet name="3820 PASIVOS CALIFICACIÓN Y ..." sheetId="3" r:id="rId2"/>
    <sheet name="Hoja1" sheetId="7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504" i="2" l="1"/>
  <c r="N504" i="2"/>
  <c r="M504" i="2"/>
  <c r="M505" i="2" s="1"/>
  <c r="L504" i="2"/>
  <c r="O196" i="2"/>
  <c r="N196" i="2"/>
  <c r="M196" i="2"/>
  <c r="L196" i="2"/>
  <c r="M162" i="2"/>
  <c r="L162" i="2"/>
  <c r="G615" i="3"/>
  <c r="G613" i="3"/>
  <c r="G612" i="3"/>
  <c r="G610" i="3"/>
  <c r="L161" i="2"/>
  <c r="M161" i="2" s="1"/>
  <c r="J161" i="2"/>
  <c r="K161" i="2"/>
  <c r="B161" i="2"/>
  <c r="A162" i="2"/>
  <c r="A161" i="2"/>
  <c r="G159" i="3"/>
  <c r="G490" i="3"/>
  <c r="G91" i="3"/>
  <c r="G92" i="3" s="1"/>
  <c r="N161" i="2" l="1"/>
  <c r="N162" i="2" s="1"/>
  <c r="L306" i="2"/>
  <c r="M306" i="2" s="1"/>
  <c r="L305" i="2"/>
  <c r="M305" i="2" s="1"/>
  <c r="L304" i="2"/>
  <c r="M304" i="2" s="1"/>
  <c r="L303" i="2"/>
  <c r="L302" i="2"/>
  <c r="M302" i="2" s="1"/>
  <c r="L301" i="2"/>
  <c r="M301" i="2" s="1"/>
  <c r="L300" i="2"/>
  <c r="L299" i="2"/>
  <c r="L298" i="2"/>
  <c r="L297" i="2"/>
  <c r="M297" i="2" s="1"/>
  <c r="L296" i="2"/>
  <c r="M296" i="2" s="1"/>
  <c r="L295" i="2"/>
  <c r="M295" i="2" s="1"/>
  <c r="L294" i="2"/>
  <c r="M294" i="2" s="1"/>
  <c r="A295" i="2"/>
  <c r="B295" i="2"/>
  <c r="A296" i="2"/>
  <c r="B296" i="2"/>
  <c r="A297" i="2"/>
  <c r="B297" i="2"/>
  <c r="A298" i="2"/>
  <c r="B298" i="2"/>
  <c r="A299" i="2"/>
  <c r="B299" i="2"/>
  <c r="A300" i="2"/>
  <c r="B300" i="2"/>
  <c r="A301" i="2"/>
  <c r="B301" i="2"/>
  <c r="A302" i="2"/>
  <c r="B302" i="2"/>
  <c r="A303" i="2"/>
  <c r="B303" i="2"/>
  <c r="A304" i="2"/>
  <c r="B304" i="2"/>
  <c r="A305" i="2"/>
  <c r="B305" i="2"/>
  <c r="A306" i="2"/>
  <c r="B306" i="2"/>
  <c r="B294" i="2"/>
  <c r="A294" i="2"/>
  <c r="L244" i="2"/>
  <c r="M244" i="2" s="1"/>
  <c r="L243" i="2"/>
  <c r="M243" i="2" s="1"/>
  <c r="B244" i="2"/>
  <c r="B243" i="2"/>
  <c r="A244" i="2"/>
  <c r="A243" i="2"/>
  <c r="G477" i="3"/>
  <c r="G478" i="3" s="1"/>
  <c r="G234" i="3"/>
  <c r="M307" i="2"/>
  <c r="G446" i="3"/>
  <c r="G447" i="3" s="1"/>
  <c r="G495" i="3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3" i="2"/>
  <c r="J164" i="2"/>
  <c r="J87" i="2"/>
  <c r="L3" i="2"/>
  <c r="L4" i="2" s="1"/>
  <c r="J186" i="2"/>
  <c r="J187" i="2"/>
  <c r="J188" i="2"/>
  <c r="J189" i="2"/>
  <c r="J190" i="2"/>
  <c r="J191" i="2"/>
  <c r="J192" i="2"/>
  <c r="J193" i="2"/>
  <c r="J194" i="2"/>
  <c r="J195" i="2"/>
  <c r="J197" i="2"/>
  <c r="J198" i="2"/>
  <c r="J199" i="2"/>
  <c r="J200" i="2"/>
  <c r="J201" i="2"/>
  <c r="J203" i="2"/>
  <c r="J204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1" i="2"/>
  <c r="J243" i="2"/>
  <c r="J244" i="2"/>
  <c r="J245" i="2"/>
  <c r="J246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7" i="2"/>
  <c r="J268" i="2"/>
  <c r="J270" i="2"/>
  <c r="J271" i="2"/>
  <c r="J278" i="2"/>
  <c r="J279" i="2"/>
  <c r="J280" i="2"/>
  <c r="J281" i="2"/>
  <c r="J282" i="2"/>
  <c r="J283" i="2"/>
  <c r="J284" i="2"/>
  <c r="J285" i="2"/>
  <c r="J286" i="2"/>
  <c r="J287" i="2"/>
  <c r="J288" i="2"/>
  <c r="J289" i="2"/>
  <c r="J290" i="2"/>
  <c r="J291" i="2"/>
  <c r="J292" i="2"/>
  <c r="J294" i="2"/>
  <c r="J295" i="2"/>
  <c r="J296" i="2"/>
  <c r="J297" i="2"/>
  <c r="J298" i="2"/>
  <c r="J299" i="2"/>
  <c r="J300" i="2"/>
  <c r="J301" i="2"/>
  <c r="J302" i="2"/>
  <c r="J303" i="2"/>
  <c r="J304" i="2"/>
  <c r="J305" i="2"/>
  <c r="J306" i="2"/>
  <c r="J307" i="2"/>
  <c r="J308" i="2"/>
  <c r="J310" i="2"/>
  <c r="J311" i="2"/>
  <c r="J312" i="2"/>
  <c r="J313" i="2"/>
  <c r="J314" i="2"/>
  <c r="J315" i="2"/>
  <c r="J316" i="2"/>
  <c r="J317" i="2"/>
  <c r="J318" i="2"/>
  <c r="J319" i="2"/>
  <c r="J320" i="2"/>
  <c r="J321" i="2"/>
  <c r="J322" i="2"/>
  <c r="J323" i="2"/>
  <c r="J324" i="2"/>
  <c r="J325" i="2"/>
  <c r="J326" i="2"/>
  <c r="J327" i="2"/>
  <c r="J328" i="2"/>
  <c r="J329" i="2"/>
  <c r="J331" i="2"/>
  <c r="J332" i="2"/>
  <c r="J334" i="2"/>
  <c r="J335" i="2"/>
  <c r="J340" i="2"/>
  <c r="J342" i="2"/>
  <c r="J343" i="2"/>
  <c r="J347" i="2"/>
  <c r="J348" i="2"/>
  <c r="J349" i="2"/>
  <c r="J350" i="2"/>
  <c r="J351" i="2"/>
  <c r="J352" i="2"/>
  <c r="J353" i="2"/>
  <c r="J354" i="2"/>
  <c r="J355" i="2"/>
  <c r="J356" i="2"/>
  <c r="J357" i="2"/>
  <c r="J358" i="2"/>
  <c r="J359" i="2"/>
  <c r="J360" i="2"/>
  <c r="J361" i="2"/>
  <c r="J362" i="2"/>
  <c r="J364" i="2"/>
  <c r="J365" i="2"/>
  <c r="J366" i="2"/>
  <c r="J368" i="2"/>
  <c r="J369" i="2"/>
  <c r="J370" i="2"/>
  <c r="J372" i="2"/>
  <c r="J373" i="2"/>
  <c r="J374" i="2"/>
  <c r="J379" i="2"/>
  <c r="J380" i="2"/>
  <c r="J381" i="2"/>
  <c r="J382" i="2"/>
  <c r="J383" i="2"/>
  <c r="J384" i="2"/>
  <c r="J385" i="2"/>
  <c r="J386" i="2"/>
  <c r="J387" i="2"/>
  <c r="J388" i="2"/>
  <c r="J389" i="2"/>
  <c r="J390" i="2"/>
  <c r="J391" i="2"/>
  <c r="J392" i="2"/>
  <c r="J393" i="2"/>
  <c r="J394" i="2"/>
  <c r="J395" i="2"/>
  <c r="J396" i="2"/>
  <c r="J397" i="2"/>
  <c r="J398" i="2"/>
  <c r="J399" i="2"/>
  <c r="J400" i="2"/>
  <c r="J402" i="2"/>
  <c r="J403" i="2"/>
  <c r="J404" i="2"/>
  <c r="J406" i="2"/>
  <c r="J407" i="2"/>
  <c r="J408" i="2"/>
  <c r="J409" i="2"/>
  <c r="J410" i="2"/>
  <c r="J411" i="2"/>
  <c r="J412" i="2"/>
  <c r="J413" i="2"/>
  <c r="J414" i="2"/>
  <c r="J415" i="2"/>
  <c r="J416" i="2"/>
  <c r="J417" i="2"/>
  <c r="J418" i="2"/>
  <c r="J419" i="2"/>
  <c r="J420" i="2"/>
  <c r="J422" i="2"/>
  <c r="J423" i="2"/>
  <c r="J424" i="2"/>
  <c r="J425" i="2"/>
  <c r="J426" i="2"/>
  <c r="J427" i="2"/>
  <c r="J428" i="2"/>
  <c r="J429" i="2"/>
  <c r="J430" i="2"/>
  <c r="J431" i="2"/>
  <c r="J432" i="2"/>
  <c r="J433" i="2"/>
  <c r="J434" i="2"/>
  <c r="J435" i="2"/>
  <c r="J436" i="2"/>
  <c r="J437" i="2"/>
  <c r="J441" i="2"/>
  <c r="J442" i="2"/>
  <c r="J443" i="2"/>
  <c r="J444" i="2"/>
  <c r="J445" i="2"/>
  <c r="J446" i="2"/>
  <c r="J447" i="2"/>
  <c r="J448" i="2"/>
  <c r="J449" i="2"/>
  <c r="J450" i="2"/>
  <c r="J451" i="2"/>
  <c r="J452" i="2"/>
  <c r="J454" i="2"/>
  <c r="J455" i="2"/>
  <c r="J456" i="2"/>
  <c r="J457" i="2"/>
  <c r="J458" i="2"/>
  <c r="J459" i="2"/>
  <c r="J460" i="2"/>
  <c r="J461" i="2"/>
  <c r="J462" i="2"/>
  <c r="J463" i="2"/>
  <c r="J464" i="2"/>
  <c r="J465" i="2"/>
  <c r="J466" i="2"/>
  <c r="J467" i="2"/>
  <c r="J468" i="2"/>
  <c r="J469" i="2"/>
  <c r="J470" i="2"/>
  <c r="J471" i="2"/>
  <c r="J472" i="2"/>
  <c r="J473" i="2"/>
  <c r="J474" i="2"/>
  <c r="J475" i="2"/>
  <c r="J476" i="2"/>
  <c r="J477" i="2"/>
  <c r="J478" i="2"/>
  <c r="J479" i="2"/>
  <c r="J480" i="2"/>
  <c r="J481" i="2"/>
  <c r="J483" i="2"/>
  <c r="J484" i="2"/>
  <c r="J485" i="2"/>
  <c r="J486" i="2"/>
  <c r="J487" i="2"/>
  <c r="J488" i="2"/>
  <c r="J490" i="2"/>
  <c r="J491" i="2"/>
  <c r="J492" i="2"/>
  <c r="J493" i="2"/>
  <c r="J494" i="2"/>
  <c r="J496" i="2"/>
  <c r="J497" i="2"/>
  <c r="J498" i="2"/>
  <c r="J499" i="2"/>
  <c r="J500" i="2"/>
  <c r="J501" i="2"/>
  <c r="J502" i="2"/>
  <c r="J206" i="2"/>
  <c r="J273" i="2"/>
  <c r="J274" i="2"/>
  <c r="J275" i="2"/>
  <c r="J276" i="2"/>
  <c r="J337" i="2"/>
  <c r="J338" i="2"/>
  <c r="J345" i="2"/>
  <c r="J376" i="2"/>
  <c r="J377" i="2"/>
  <c r="J439" i="2"/>
  <c r="J185" i="2"/>
  <c r="L187" i="2"/>
  <c r="M187" i="2" s="1"/>
  <c r="L188" i="2"/>
  <c r="M188" i="2" s="1"/>
  <c r="L189" i="2"/>
  <c r="M189" i="2" s="1"/>
  <c r="L190" i="2"/>
  <c r="M190" i="2" s="1"/>
  <c r="L191" i="2"/>
  <c r="M191" i="2" s="1"/>
  <c r="L192" i="2"/>
  <c r="M192" i="2" s="1"/>
  <c r="L193" i="2"/>
  <c r="M193" i="2" s="1"/>
  <c r="L194" i="2"/>
  <c r="M194" i="2" s="1"/>
  <c r="L195" i="2"/>
  <c r="M195" i="2" s="1"/>
  <c r="L197" i="2"/>
  <c r="M197" i="2" s="1"/>
  <c r="L198" i="2"/>
  <c r="M198" i="2" s="1"/>
  <c r="L199" i="2"/>
  <c r="M199" i="2" s="1"/>
  <c r="L200" i="2"/>
  <c r="M200" i="2" s="1"/>
  <c r="L201" i="2"/>
  <c r="M201" i="2" s="1"/>
  <c r="L203" i="2"/>
  <c r="M203" i="2" s="1"/>
  <c r="L204" i="2"/>
  <c r="M204" i="2" s="1"/>
  <c r="L208" i="2"/>
  <c r="M208" i="2" s="1"/>
  <c r="L209" i="2"/>
  <c r="L210" i="2"/>
  <c r="L211" i="2"/>
  <c r="M211" i="2" s="1"/>
  <c r="L212" i="2"/>
  <c r="M212" i="2" s="1"/>
  <c r="L213" i="2"/>
  <c r="M213" i="2" s="1"/>
  <c r="L214" i="2"/>
  <c r="M214" i="2" s="1"/>
  <c r="L215" i="2"/>
  <c r="M215" i="2" s="1"/>
  <c r="L216" i="2"/>
  <c r="M216" i="2" s="1"/>
  <c r="L217" i="2"/>
  <c r="M217" i="2" s="1"/>
  <c r="L218" i="2"/>
  <c r="M218" i="2" s="1"/>
  <c r="L219" i="2"/>
  <c r="M219" i="2" s="1"/>
  <c r="L220" i="2"/>
  <c r="M220" i="2" s="1"/>
  <c r="L221" i="2"/>
  <c r="M221" i="2" s="1"/>
  <c r="L222" i="2"/>
  <c r="M222" i="2" s="1"/>
  <c r="L223" i="2"/>
  <c r="M223" i="2" s="1"/>
  <c r="L224" i="2"/>
  <c r="L225" i="2"/>
  <c r="M225" i="2" s="1"/>
  <c r="L226" i="2"/>
  <c r="M226" i="2" s="1"/>
  <c r="L227" i="2"/>
  <c r="M227" i="2" s="1"/>
  <c r="L228" i="2"/>
  <c r="L229" i="2"/>
  <c r="L230" i="2"/>
  <c r="M230" i="2" s="1"/>
  <c r="L231" i="2"/>
  <c r="M231" i="2" s="1"/>
  <c r="L232" i="2"/>
  <c r="M232" i="2" s="1"/>
  <c r="L233" i="2"/>
  <c r="M233" i="2" s="1"/>
  <c r="L234" i="2"/>
  <c r="M234" i="2" s="1"/>
  <c r="L235" i="2"/>
  <c r="M235" i="2" s="1"/>
  <c r="L236" i="2"/>
  <c r="M236" i="2" s="1"/>
  <c r="L237" i="2"/>
  <c r="M237" i="2" s="1"/>
  <c r="L238" i="2"/>
  <c r="M238" i="2" s="1"/>
  <c r="L239" i="2"/>
  <c r="M239" i="2" s="1"/>
  <c r="L241" i="2"/>
  <c r="M241" i="2" s="1"/>
  <c r="M242" i="2" s="1"/>
  <c r="M245" i="2"/>
  <c r="L246" i="2"/>
  <c r="L248" i="2"/>
  <c r="M248" i="2" s="1"/>
  <c r="L249" i="2"/>
  <c r="M249" i="2" s="1"/>
  <c r="L250" i="2"/>
  <c r="L251" i="2"/>
  <c r="L252" i="2"/>
  <c r="M252" i="2" s="1"/>
  <c r="L253" i="2"/>
  <c r="M253" i="2" s="1"/>
  <c r="L254" i="2"/>
  <c r="M254" i="2" s="1"/>
  <c r="L255" i="2"/>
  <c r="M255" i="2" s="1"/>
  <c r="L256" i="2"/>
  <c r="M256" i="2" s="1"/>
  <c r="L257" i="2"/>
  <c r="M257" i="2" s="1"/>
  <c r="L258" i="2"/>
  <c r="M258" i="2" s="1"/>
  <c r="L259" i="2"/>
  <c r="M259" i="2" s="1"/>
  <c r="L260" i="2"/>
  <c r="M260" i="2" s="1"/>
  <c r="L261" i="2"/>
  <c r="M261" i="2" s="1"/>
  <c r="L262" i="2"/>
  <c r="M262" i="2" s="1"/>
  <c r="L263" i="2"/>
  <c r="M263" i="2" s="1"/>
  <c r="L264" i="2"/>
  <c r="M264" i="2" s="1"/>
  <c r="L265" i="2"/>
  <c r="M265" i="2" s="1"/>
  <c r="L267" i="2"/>
  <c r="M267" i="2" s="1"/>
  <c r="L268" i="2"/>
  <c r="M268" i="2" s="1"/>
  <c r="L271" i="2"/>
  <c r="L278" i="2"/>
  <c r="L279" i="2"/>
  <c r="M279" i="2" s="1"/>
  <c r="L280" i="2"/>
  <c r="L281" i="2"/>
  <c r="M281" i="2" s="1"/>
  <c r="L282" i="2"/>
  <c r="M282" i="2" s="1"/>
  <c r="L283" i="2"/>
  <c r="M283" i="2" s="1"/>
  <c r="L284" i="2"/>
  <c r="M284" i="2" s="1"/>
  <c r="L285" i="2"/>
  <c r="M285" i="2" s="1"/>
  <c r="L286" i="2"/>
  <c r="M286" i="2" s="1"/>
  <c r="L287" i="2"/>
  <c r="M287" i="2" s="1"/>
  <c r="L288" i="2"/>
  <c r="M288" i="2" s="1"/>
  <c r="L289" i="2"/>
  <c r="M289" i="2" s="1"/>
  <c r="L290" i="2"/>
  <c r="M290" i="2" s="1"/>
  <c r="L291" i="2"/>
  <c r="M291" i="2" s="1"/>
  <c r="L292" i="2"/>
  <c r="M292" i="2" s="1"/>
  <c r="L308" i="2"/>
  <c r="M308" i="2" s="1"/>
  <c r="L310" i="2"/>
  <c r="M310" i="2" s="1"/>
  <c r="L311" i="2"/>
  <c r="M311" i="2" s="1"/>
  <c r="L312" i="2"/>
  <c r="M312" i="2" s="1"/>
  <c r="L313" i="2"/>
  <c r="M313" i="2" s="1"/>
  <c r="L314" i="2"/>
  <c r="M314" i="2" s="1"/>
  <c r="L315" i="2"/>
  <c r="M315" i="2" s="1"/>
  <c r="L316" i="2"/>
  <c r="M316" i="2" s="1"/>
  <c r="L317" i="2"/>
  <c r="M317" i="2" s="1"/>
  <c r="L318" i="2"/>
  <c r="M318" i="2" s="1"/>
  <c r="L319" i="2"/>
  <c r="M319" i="2" s="1"/>
  <c r="L320" i="2"/>
  <c r="M320" i="2" s="1"/>
  <c r="L321" i="2"/>
  <c r="M321" i="2" s="1"/>
  <c r="L322" i="2"/>
  <c r="M322" i="2" s="1"/>
  <c r="L323" i="2"/>
  <c r="M323" i="2" s="1"/>
  <c r="L324" i="2"/>
  <c r="M324" i="2" s="1"/>
  <c r="L325" i="2"/>
  <c r="L326" i="2"/>
  <c r="M326" i="2" s="1"/>
  <c r="L327" i="2"/>
  <c r="M327" i="2" s="1"/>
  <c r="L328" i="2"/>
  <c r="M328" i="2" s="1"/>
  <c r="L329" i="2"/>
  <c r="M329" i="2" s="1"/>
  <c r="L331" i="2"/>
  <c r="M331" i="2" s="1"/>
  <c r="L332" i="2"/>
  <c r="M332" i="2" s="1"/>
  <c r="L334" i="2"/>
  <c r="M334" i="2" s="1"/>
  <c r="L335" i="2"/>
  <c r="M335" i="2" s="1"/>
  <c r="L340" i="2"/>
  <c r="M340" i="2" s="1"/>
  <c r="M341" i="2" s="1"/>
  <c r="L342" i="2"/>
  <c r="M342" i="2" s="1"/>
  <c r="L343" i="2"/>
  <c r="M343" i="2" s="1"/>
  <c r="L347" i="2"/>
  <c r="L348" i="2"/>
  <c r="L349" i="2"/>
  <c r="M349" i="2" s="1"/>
  <c r="L350" i="2"/>
  <c r="M350" i="2" s="1"/>
  <c r="L351" i="2"/>
  <c r="L352" i="2"/>
  <c r="L353" i="2"/>
  <c r="M353" i="2" s="1"/>
  <c r="L354" i="2"/>
  <c r="M354" i="2" s="1"/>
  <c r="L355" i="2"/>
  <c r="M355" i="2" s="1"/>
  <c r="L356" i="2"/>
  <c r="M356" i="2" s="1"/>
  <c r="L357" i="2"/>
  <c r="M357" i="2" s="1"/>
  <c r="L358" i="2"/>
  <c r="M358" i="2" s="1"/>
  <c r="L359" i="2"/>
  <c r="M359" i="2" s="1"/>
  <c r="L360" i="2"/>
  <c r="M360" i="2" s="1"/>
  <c r="L361" i="2"/>
  <c r="M361" i="2" s="1"/>
  <c r="L362" i="2"/>
  <c r="M362" i="2" s="1"/>
  <c r="L364" i="2"/>
  <c r="M364" i="2" s="1"/>
  <c r="L365" i="2"/>
  <c r="M365" i="2" s="1"/>
  <c r="L366" i="2"/>
  <c r="M366" i="2" s="1"/>
  <c r="L368" i="2"/>
  <c r="M368" i="2" s="1"/>
  <c r="L369" i="2"/>
  <c r="L370" i="2"/>
  <c r="L372" i="2"/>
  <c r="M372" i="2" s="1"/>
  <c r="L373" i="2"/>
  <c r="M373" i="2" s="1"/>
  <c r="L374" i="2"/>
  <c r="L379" i="2"/>
  <c r="M379" i="2" s="1"/>
  <c r="L380" i="2"/>
  <c r="M380" i="2" s="1"/>
  <c r="L381" i="2"/>
  <c r="M381" i="2" s="1"/>
  <c r="L382" i="2"/>
  <c r="M382" i="2" s="1"/>
  <c r="L383" i="2"/>
  <c r="M383" i="2" s="1"/>
  <c r="L384" i="2"/>
  <c r="M384" i="2" s="1"/>
  <c r="L385" i="2"/>
  <c r="M385" i="2" s="1"/>
  <c r="L386" i="2"/>
  <c r="M386" i="2" s="1"/>
  <c r="L387" i="2"/>
  <c r="M387" i="2" s="1"/>
  <c r="L388" i="2"/>
  <c r="M388" i="2" s="1"/>
  <c r="L389" i="2"/>
  <c r="M389" i="2" s="1"/>
  <c r="L390" i="2"/>
  <c r="M390" i="2" s="1"/>
  <c r="L391" i="2"/>
  <c r="L392" i="2"/>
  <c r="L393" i="2"/>
  <c r="L394" i="2"/>
  <c r="M394" i="2" s="1"/>
  <c r="L395" i="2"/>
  <c r="M395" i="2" s="1"/>
  <c r="L396" i="2"/>
  <c r="M396" i="2" s="1"/>
  <c r="L397" i="2"/>
  <c r="M397" i="2" s="1"/>
  <c r="L398" i="2"/>
  <c r="L399" i="2"/>
  <c r="L400" i="2"/>
  <c r="M400" i="2" s="1"/>
  <c r="L402" i="2"/>
  <c r="M402" i="2" s="1"/>
  <c r="L403" i="2"/>
  <c r="M403" i="2" s="1"/>
  <c r="L404" i="2"/>
  <c r="M404" i="2" s="1"/>
  <c r="L406" i="2"/>
  <c r="M406" i="2" s="1"/>
  <c r="L407" i="2"/>
  <c r="M407" i="2" s="1"/>
  <c r="L408" i="2"/>
  <c r="M408" i="2" s="1"/>
  <c r="L409" i="2"/>
  <c r="M409" i="2" s="1"/>
  <c r="L410" i="2"/>
  <c r="M410" i="2" s="1"/>
  <c r="L411" i="2"/>
  <c r="M411" i="2" s="1"/>
  <c r="L412" i="2"/>
  <c r="M412" i="2" s="1"/>
  <c r="L413" i="2"/>
  <c r="M413" i="2" s="1"/>
  <c r="L414" i="2"/>
  <c r="M414" i="2" s="1"/>
  <c r="L415" i="2"/>
  <c r="M415" i="2" s="1"/>
  <c r="L416" i="2"/>
  <c r="M416" i="2" s="1"/>
  <c r="L417" i="2"/>
  <c r="M417" i="2" s="1"/>
  <c r="L418" i="2"/>
  <c r="M418" i="2" s="1"/>
  <c r="L419" i="2"/>
  <c r="M419" i="2" s="1"/>
  <c r="L420" i="2"/>
  <c r="M420" i="2" s="1"/>
  <c r="L422" i="2"/>
  <c r="M422" i="2" s="1"/>
  <c r="L423" i="2"/>
  <c r="M423" i="2" s="1"/>
  <c r="L424" i="2"/>
  <c r="M424" i="2" s="1"/>
  <c r="L425" i="2"/>
  <c r="M425" i="2" s="1"/>
  <c r="L426" i="2"/>
  <c r="M426" i="2" s="1"/>
  <c r="L427" i="2"/>
  <c r="M427" i="2" s="1"/>
  <c r="L428" i="2"/>
  <c r="M428" i="2" s="1"/>
  <c r="L429" i="2"/>
  <c r="M429" i="2" s="1"/>
  <c r="L430" i="2"/>
  <c r="M430" i="2" s="1"/>
  <c r="L431" i="2"/>
  <c r="M431" i="2" s="1"/>
  <c r="L432" i="2"/>
  <c r="M432" i="2" s="1"/>
  <c r="L433" i="2"/>
  <c r="M433" i="2" s="1"/>
  <c r="L434" i="2"/>
  <c r="M434" i="2" s="1"/>
  <c r="L435" i="2"/>
  <c r="L436" i="2"/>
  <c r="L437" i="2"/>
  <c r="M437" i="2" s="1"/>
  <c r="L441" i="2"/>
  <c r="M441" i="2" s="1"/>
  <c r="L442" i="2"/>
  <c r="M442" i="2" s="1"/>
  <c r="L443" i="2"/>
  <c r="M443" i="2" s="1"/>
  <c r="L444" i="2"/>
  <c r="M444" i="2" s="1"/>
  <c r="L445" i="2"/>
  <c r="M445" i="2" s="1"/>
  <c r="L446" i="2"/>
  <c r="L447" i="2"/>
  <c r="L448" i="2"/>
  <c r="M448" i="2" s="1"/>
  <c r="L449" i="2"/>
  <c r="M449" i="2" s="1"/>
  <c r="L450" i="2"/>
  <c r="M450" i="2" s="1"/>
  <c r="L451" i="2"/>
  <c r="M451" i="2" s="1"/>
  <c r="L452" i="2"/>
  <c r="M452" i="2" s="1"/>
  <c r="L454" i="2"/>
  <c r="M454" i="2" s="1"/>
  <c r="L455" i="2"/>
  <c r="M455" i="2" s="1"/>
  <c r="L456" i="2"/>
  <c r="M456" i="2" s="1"/>
  <c r="L457" i="2"/>
  <c r="M457" i="2" s="1"/>
  <c r="L458" i="2"/>
  <c r="M458" i="2" s="1"/>
  <c r="L459" i="2"/>
  <c r="M459" i="2" s="1"/>
  <c r="L460" i="2"/>
  <c r="L461" i="2"/>
  <c r="L462" i="2"/>
  <c r="M462" i="2" s="1"/>
  <c r="L463" i="2"/>
  <c r="M463" i="2" s="1"/>
  <c r="L464" i="2"/>
  <c r="M464" i="2" s="1"/>
  <c r="L465" i="2"/>
  <c r="M465" i="2" s="1"/>
  <c r="L466" i="2"/>
  <c r="M466" i="2" s="1"/>
  <c r="L467" i="2"/>
  <c r="M467" i="2" s="1"/>
  <c r="L468" i="2"/>
  <c r="M468" i="2" s="1"/>
  <c r="L469" i="2"/>
  <c r="M469" i="2" s="1"/>
  <c r="L470" i="2"/>
  <c r="M470" i="2" s="1"/>
  <c r="L471" i="2"/>
  <c r="M471" i="2" s="1"/>
  <c r="L472" i="2"/>
  <c r="M472" i="2" s="1"/>
  <c r="L473" i="2"/>
  <c r="M473" i="2" s="1"/>
  <c r="L474" i="2"/>
  <c r="M474" i="2" s="1"/>
  <c r="L475" i="2"/>
  <c r="M475" i="2" s="1"/>
  <c r="L476" i="2"/>
  <c r="M476" i="2" s="1"/>
  <c r="L477" i="2"/>
  <c r="M477" i="2" s="1"/>
  <c r="L478" i="2"/>
  <c r="M478" i="2" s="1"/>
  <c r="L479" i="2"/>
  <c r="M479" i="2" s="1"/>
  <c r="L480" i="2"/>
  <c r="M480" i="2" s="1"/>
  <c r="L481" i="2"/>
  <c r="L483" i="2"/>
  <c r="M483" i="2" s="1"/>
  <c r="L484" i="2"/>
  <c r="L485" i="2"/>
  <c r="L486" i="2"/>
  <c r="M486" i="2" s="1"/>
  <c r="L487" i="2"/>
  <c r="M487" i="2" s="1"/>
  <c r="L488" i="2"/>
  <c r="M488" i="2" s="1"/>
  <c r="L490" i="2"/>
  <c r="M490" i="2" s="1"/>
  <c r="L491" i="2"/>
  <c r="M491" i="2" s="1"/>
  <c r="L492" i="2"/>
  <c r="M492" i="2" s="1"/>
  <c r="L493" i="2"/>
  <c r="M493" i="2" s="1"/>
  <c r="L494" i="2"/>
  <c r="M494" i="2" s="1"/>
  <c r="L496" i="2"/>
  <c r="M496" i="2" s="1"/>
  <c r="L497" i="2"/>
  <c r="M497" i="2" s="1"/>
  <c r="L498" i="2"/>
  <c r="M498" i="2" s="1"/>
  <c r="L499" i="2"/>
  <c r="M499" i="2" s="1"/>
  <c r="L500" i="2"/>
  <c r="M500" i="2" s="1"/>
  <c r="L501" i="2"/>
  <c r="M501" i="2" s="1"/>
  <c r="L502" i="2"/>
  <c r="L206" i="2"/>
  <c r="M206" i="2" s="1"/>
  <c r="M207" i="2" s="1"/>
  <c r="L273" i="2"/>
  <c r="M273" i="2" s="1"/>
  <c r="L274" i="2"/>
  <c r="M274" i="2" s="1"/>
  <c r="L275" i="2"/>
  <c r="M275" i="2" s="1"/>
  <c r="L276" i="2"/>
  <c r="M276" i="2" s="1"/>
  <c r="L337" i="2"/>
  <c r="M337" i="2" s="1"/>
  <c r="L338" i="2"/>
  <c r="L345" i="2"/>
  <c r="M345" i="2" s="1"/>
  <c r="M346" i="2" s="1"/>
  <c r="L376" i="2"/>
  <c r="M376" i="2" s="1"/>
  <c r="L377" i="2"/>
  <c r="M377" i="2" s="1"/>
  <c r="L439" i="2"/>
  <c r="M439" i="2" s="1"/>
  <c r="M440" i="2" s="1"/>
  <c r="L186" i="2"/>
  <c r="M186" i="2" s="1"/>
  <c r="L185" i="2"/>
  <c r="M185" i="2" s="1"/>
  <c r="A377" i="2"/>
  <c r="B377" i="2"/>
  <c r="A439" i="2"/>
  <c r="B439" i="2"/>
  <c r="A186" i="2"/>
  <c r="B186" i="2"/>
  <c r="A187" i="2"/>
  <c r="B187" i="2"/>
  <c r="A188" i="2"/>
  <c r="B188" i="2"/>
  <c r="A189" i="2"/>
  <c r="B189" i="2"/>
  <c r="A190" i="2"/>
  <c r="B190" i="2"/>
  <c r="A191" i="2"/>
  <c r="B191" i="2"/>
  <c r="A192" i="2"/>
  <c r="B192" i="2"/>
  <c r="A193" i="2"/>
  <c r="B193" i="2"/>
  <c r="A194" i="2"/>
  <c r="B194" i="2"/>
  <c r="A195" i="2"/>
  <c r="B195" i="2"/>
  <c r="A197" i="2"/>
  <c r="B197" i="2"/>
  <c r="A198" i="2"/>
  <c r="B198" i="2"/>
  <c r="A199" i="2"/>
  <c r="B199" i="2"/>
  <c r="A200" i="2"/>
  <c r="B200" i="2"/>
  <c r="A201" i="2"/>
  <c r="B201" i="2"/>
  <c r="A203" i="2"/>
  <c r="B203" i="2"/>
  <c r="A204" i="2"/>
  <c r="B204" i="2"/>
  <c r="A208" i="2"/>
  <c r="B208" i="2"/>
  <c r="A209" i="2"/>
  <c r="B209" i="2"/>
  <c r="A210" i="2"/>
  <c r="B210" i="2"/>
  <c r="A211" i="2"/>
  <c r="B211" i="2"/>
  <c r="A212" i="2"/>
  <c r="B212" i="2"/>
  <c r="A213" i="2"/>
  <c r="B213" i="2"/>
  <c r="A214" i="2"/>
  <c r="B214" i="2"/>
  <c r="A215" i="2"/>
  <c r="B215" i="2"/>
  <c r="A216" i="2"/>
  <c r="B216" i="2"/>
  <c r="A217" i="2"/>
  <c r="B217" i="2"/>
  <c r="A218" i="2"/>
  <c r="B218" i="2"/>
  <c r="A219" i="2"/>
  <c r="B219" i="2"/>
  <c r="A220" i="2"/>
  <c r="B220" i="2"/>
  <c r="A221" i="2"/>
  <c r="B221" i="2"/>
  <c r="A222" i="2"/>
  <c r="B222" i="2"/>
  <c r="A223" i="2"/>
  <c r="B223" i="2"/>
  <c r="A224" i="2"/>
  <c r="B224" i="2"/>
  <c r="A225" i="2"/>
  <c r="B225" i="2"/>
  <c r="A226" i="2"/>
  <c r="B226" i="2"/>
  <c r="A227" i="2"/>
  <c r="B227" i="2"/>
  <c r="A228" i="2"/>
  <c r="B228" i="2"/>
  <c r="A229" i="2"/>
  <c r="B229" i="2"/>
  <c r="A230" i="2"/>
  <c r="B230" i="2"/>
  <c r="A231" i="2"/>
  <c r="B231" i="2"/>
  <c r="A232" i="2"/>
  <c r="B232" i="2"/>
  <c r="A233" i="2"/>
  <c r="B233" i="2"/>
  <c r="A234" i="2"/>
  <c r="B234" i="2"/>
  <c r="A235" i="2"/>
  <c r="B235" i="2"/>
  <c r="A236" i="2"/>
  <c r="B236" i="2"/>
  <c r="A237" i="2"/>
  <c r="B237" i="2"/>
  <c r="A238" i="2"/>
  <c r="B238" i="2"/>
  <c r="A239" i="2"/>
  <c r="B239" i="2"/>
  <c r="A241" i="2"/>
  <c r="B241" i="2"/>
  <c r="A245" i="2"/>
  <c r="B245" i="2"/>
  <c r="A246" i="2"/>
  <c r="B246" i="2"/>
  <c r="A248" i="2"/>
  <c r="B248" i="2"/>
  <c r="A249" i="2"/>
  <c r="B249" i="2"/>
  <c r="A250" i="2"/>
  <c r="B250" i="2"/>
  <c r="A251" i="2"/>
  <c r="B251" i="2"/>
  <c r="A252" i="2"/>
  <c r="B252" i="2"/>
  <c r="A253" i="2"/>
  <c r="B253" i="2"/>
  <c r="A254" i="2"/>
  <c r="B254" i="2"/>
  <c r="A255" i="2"/>
  <c r="B255" i="2"/>
  <c r="A256" i="2"/>
  <c r="B256" i="2"/>
  <c r="A257" i="2"/>
  <c r="B257" i="2"/>
  <c r="A258" i="2"/>
  <c r="B258" i="2"/>
  <c r="A259" i="2"/>
  <c r="B259" i="2"/>
  <c r="A260" i="2"/>
  <c r="B260" i="2"/>
  <c r="A261" i="2"/>
  <c r="B261" i="2"/>
  <c r="A262" i="2"/>
  <c r="B262" i="2"/>
  <c r="A263" i="2"/>
  <c r="B263" i="2"/>
  <c r="A264" i="2"/>
  <c r="B264" i="2"/>
  <c r="A265" i="2"/>
  <c r="B265" i="2"/>
  <c r="A267" i="2"/>
  <c r="B267" i="2"/>
  <c r="A268" i="2"/>
  <c r="B268" i="2"/>
  <c r="A270" i="2"/>
  <c r="B270" i="2"/>
  <c r="A271" i="2"/>
  <c r="B271" i="2"/>
  <c r="A278" i="2"/>
  <c r="B278" i="2"/>
  <c r="A279" i="2"/>
  <c r="B279" i="2"/>
  <c r="A280" i="2"/>
  <c r="B280" i="2"/>
  <c r="A281" i="2"/>
  <c r="B281" i="2"/>
  <c r="A282" i="2"/>
  <c r="B282" i="2"/>
  <c r="A283" i="2"/>
  <c r="B283" i="2"/>
  <c r="A284" i="2"/>
  <c r="B284" i="2"/>
  <c r="A285" i="2"/>
  <c r="B285" i="2"/>
  <c r="A286" i="2"/>
  <c r="B286" i="2"/>
  <c r="A287" i="2"/>
  <c r="B287" i="2"/>
  <c r="A288" i="2"/>
  <c r="B288" i="2"/>
  <c r="A289" i="2"/>
  <c r="B289" i="2"/>
  <c r="A290" i="2"/>
  <c r="B290" i="2"/>
  <c r="A291" i="2"/>
  <c r="B291" i="2"/>
  <c r="A292" i="2"/>
  <c r="B292" i="2"/>
  <c r="A307" i="2"/>
  <c r="B307" i="2"/>
  <c r="A308" i="2"/>
  <c r="B308" i="2"/>
  <c r="A310" i="2"/>
  <c r="B310" i="2"/>
  <c r="A311" i="2"/>
  <c r="B311" i="2"/>
  <c r="A312" i="2"/>
  <c r="B312" i="2"/>
  <c r="A313" i="2"/>
  <c r="B313" i="2"/>
  <c r="A314" i="2"/>
  <c r="B314" i="2"/>
  <c r="A315" i="2"/>
  <c r="B315" i="2"/>
  <c r="A316" i="2"/>
  <c r="B316" i="2"/>
  <c r="A317" i="2"/>
  <c r="B317" i="2"/>
  <c r="A318" i="2"/>
  <c r="B318" i="2"/>
  <c r="A319" i="2"/>
  <c r="B319" i="2"/>
  <c r="A320" i="2"/>
  <c r="B320" i="2"/>
  <c r="A321" i="2"/>
  <c r="B321" i="2"/>
  <c r="A322" i="2"/>
  <c r="B322" i="2"/>
  <c r="A323" i="2"/>
  <c r="B323" i="2"/>
  <c r="A324" i="2"/>
  <c r="B324" i="2"/>
  <c r="A325" i="2"/>
  <c r="B325" i="2"/>
  <c r="A326" i="2"/>
  <c r="B326" i="2"/>
  <c r="A327" i="2"/>
  <c r="B327" i="2"/>
  <c r="A328" i="2"/>
  <c r="B328" i="2"/>
  <c r="A329" i="2"/>
  <c r="B329" i="2"/>
  <c r="A331" i="2"/>
  <c r="B331" i="2"/>
  <c r="A332" i="2"/>
  <c r="B332" i="2"/>
  <c r="A334" i="2"/>
  <c r="B334" i="2"/>
  <c r="A335" i="2"/>
  <c r="B335" i="2"/>
  <c r="A340" i="2"/>
  <c r="B340" i="2"/>
  <c r="A342" i="2"/>
  <c r="B342" i="2"/>
  <c r="A343" i="2"/>
  <c r="B343" i="2"/>
  <c r="A347" i="2"/>
  <c r="B347" i="2"/>
  <c r="A348" i="2"/>
  <c r="B348" i="2"/>
  <c r="A349" i="2"/>
  <c r="B349" i="2"/>
  <c r="A350" i="2"/>
  <c r="B350" i="2"/>
  <c r="A351" i="2"/>
  <c r="B351" i="2"/>
  <c r="A352" i="2"/>
  <c r="B352" i="2"/>
  <c r="A353" i="2"/>
  <c r="B353" i="2"/>
  <c r="A354" i="2"/>
  <c r="B354" i="2"/>
  <c r="A355" i="2"/>
  <c r="B355" i="2"/>
  <c r="A356" i="2"/>
  <c r="B356" i="2"/>
  <c r="A357" i="2"/>
  <c r="B357" i="2"/>
  <c r="A358" i="2"/>
  <c r="B358" i="2"/>
  <c r="A359" i="2"/>
  <c r="B359" i="2"/>
  <c r="A360" i="2"/>
  <c r="B360" i="2"/>
  <c r="A361" i="2"/>
  <c r="B361" i="2"/>
  <c r="A362" i="2"/>
  <c r="B362" i="2"/>
  <c r="A364" i="2"/>
  <c r="B364" i="2"/>
  <c r="A365" i="2"/>
  <c r="B365" i="2"/>
  <c r="A366" i="2"/>
  <c r="B366" i="2"/>
  <c r="A368" i="2"/>
  <c r="B368" i="2"/>
  <c r="A369" i="2"/>
  <c r="B369" i="2"/>
  <c r="A370" i="2"/>
  <c r="B370" i="2"/>
  <c r="A372" i="2"/>
  <c r="B372" i="2"/>
  <c r="A373" i="2"/>
  <c r="B373" i="2"/>
  <c r="A374" i="2"/>
  <c r="B374" i="2"/>
  <c r="A379" i="2"/>
  <c r="B379" i="2"/>
  <c r="A380" i="2"/>
  <c r="B380" i="2"/>
  <c r="A381" i="2"/>
  <c r="B381" i="2"/>
  <c r="A382" i="2"/>
  <c r="B382" i="2"/>
  <c r="A383" i="2"/>
  <c r="B383" i="2"/>
  <c r="A384" i="2"/>
  <c r="B384" i="2"/>
  <c r="A385" i="2"/>
  <c r="B385" i="2"/>
  <c r="A386" i="2"/>
  <c r="B386" i="2"/>
  <c r="A387" i="2"/>
  <c r="B387" i="2"/>
  <c r="A388" i="2"/>
  <c r="B388" i="2"/>
  <c r="A389" i="2"/>
  <c r="B389" i="2"/>
  <c r="A390" i="2"/>
  <c r="B390" i="2"/>
  <c r="A391" i="2"/>
  <c r="B391" i="2"/>
  <c r="A392" i="2"/>
  <c r="B392" i="2"/>
  <c r="A393" i="2"/>
  <c r="B393" i="2"/>
  <c r="A394" i="2"/>
  <c r="B394" i="2"/>
  <c r="A395" i="2"/>
  <c r="B395" i="2"/>
  <c r="A396" i="2"/>
  <c r="B396" i="2"/>
  <c r="A397" i="2"/>
  <c r="B397" i="2"/>
  <c r="A398" i="2"/>
  <c r="B398" i="2"/>
  <c r="A399" i="2"/>
  <c r="B399" i="2"/>
  <c r="A400" i="2"/>
  <c r="B400" i="2"/>
  <c r="A402" i="2"/>
  <c r="B402" i="2"/>
  <c r="A403" i="2"/>
  <c r="B403" i="2"/>
  <c r="A404" i="2"/>
  <c r="B404" i="2"/>
  <c r="A406" i="2"/>
  <c r="B406" i="2"/>
  <c r="A407" i="2"/>
  <c r="B407" i="2"/>
  <c r="A408" i="2"/>
  <c r="B408" i="2"/>
  <c r="A409" i="2"/>
  <c r="B409" i="2"/>
  <c r="A410" i="2"/>
  <c r="B410" i="2"/>
  <c r="A411" i="2"/>
  <c r="B411" i="2"/>
  <c r="A412" i="2"/>
  <c r="B412" i="2"/>
  <c r="A413" i="2"/>
  <c r="B413" i="2"/>
  <c r="A414" i="2"/>
  <c r="B414" i="2"/>
  <c r="A415" i="2"/>
  <c r="B415" i="2"/>
  <c r="A416" i="2"/>
  <c r="B416" i="2"/>
  <c r="A417" i="2"/>
  <c r="B417" i="2"/>
  <c r="A418" i="2"/>
  <c r="B418" i="2"/>
  <c r="A419" i="2"/>
  <c r="B419" i="2"/>
  <c r="A420" i="2"/>
  <c r="B420" i="2"/>
  <c r="A422" i="2"/>
  <c r="B422" i="2"/>
  <c r="A423" i="2"/>
  <c r="B423" i="2"/>
  <c r="A424" i="2"/>
  <c r="B424" i="2"/>
  <c r="A425" i="2"/>
  <c r="B425" i="2"/>
  <c r="A426" i="2"/>
  <c r="B426" i="2"/>
  <c r="A427" i="2"/>
  <c r="B427" i="2"/>
  <c r="A428" i="2"/>
  <c r="B428" i="2"/>
  <c r="A429" i="2"/>
  <c r="B429" i="2"/>
  <c r="A430" i="2"/>
  <c r="B430" i="2"/>
  <c r="A431" i="2"/>
  <c r="B431" i="2"/>
  <c r="A432" i="2"/>
  <c r="B432" i="2"/>
  <c r="A433" i="2"/>
  <c r="B433" i="2"/>
  <c r="A434" i="2"/>
  <c r="B434" i="2"/>
  <c r="A435" i="2"/>
  <c r="B435" i="2"/>
  <c r="A436" i="2"/>
  <c r="B436" i="2"/>
  <c r="A437" i="2"/>
  <c r="B437" i="2"/>
  <c r="A441" i="2"/>
  <c r="B441" i="2"/>
  <c r="A442" i="2"/>
  <c r="B442" i="2"/>
  <c r="A443" i="2"/>
  <c r="B443" i="2"/>
  <c r="A444" i="2"/>
  <c r="B444" i="2"/>
  <c r="A445" i="2"/>
  <c r="B445" i="2"/>
  <c r="A446" i="2"/>
  <c r="B446" i="2"/>
  <c r="A447" i="2"/>
  <c r="B447" i="2"/>
  <c r="A448" i="2"/>
  <c r="B448" i="2"/>
  <c r="A449" i="2"/>
  <c r="B449" i="2"/>
  <c r="A450" i="2"/>
  <c r="B450" i="2"/>
  <c r="A451" i="2"/>
  <c r="B451" i="2"/>
  <c r="A452" i="2"/>
  <c r="B452" i="2"/>
  <c r="A454" i="2"/>
  <c r="B454" i="2"/>
  <c r="A455" i="2"/>
  <c r="B455" i="2"/>
  <c r="A456" i="2"/>
  <c r="B456" i="2"/>
  <c r="A457" i="2"/>
  <c r="B457" i="2"/>
  <c r="A458" i="2"/>
  <c r="B458" i="2"/>
  <c r="A459" i="2"/>
  <c r="B459" i="2"/>
  <c r="A460" i="2"/>
  <c r="B460" i="2"/>
  <c r="A461" i="2"/>
  <c r="B461" i="2"/>
  <c r="A462" i="2"/>
  <c r="B462" i="2"/>
  <c r="A463" i="2"/>
  <c r="B463" i="2"/>
  <c r="A464" i="2"/>
  <c r="B464" i="2"/>
  <c r="A465" i="2"/>
  <c r="B465" i="2"/>
  <c r="A466" i="2"/>
  <c r="B466" i="2"/>
  <c r="A467" i="2"/>
  <c r="B467" i="2"/>
  <c r="A468" i="2"/>
  <c r="B468" i="2"/>
  <c r="A469" i="2"/>
  <c r="B469" i="2"/>
  <c r="A470" i="2"/>
  <c r="B470" i="2"/>
  <c r="A471" i="2"/>
  <c r="B471" i="2"/>
  <c r="A472" i="2"/>
  <c r="B472" i="2"/>
  <c r="A473" i="2"/>
  <c r="B473" i="2"/>
  <c r="A474" i="2"/>
  <c r="B474" i="2"/>
  <c r="A475" i="2"/>
  <c r="B475" i="2"/>
  <c r="A476" i="2"/>
  <c r="B476" i="2"/>
  <c r="A477" i="2"/>
  <c r="B477" i="2"/>
  <c r="A478" i="2"/>
  <c r="B478" i="2"/>
  <c r="A479" i="2"/>
  <c r="B479" i="2"/>
  <c r="A480" i="2"/>
  <c r="B480" i="2"/>
  <c r="A481" i="2"/>
  <c r="B481" i="2"/>
  <c r="A483" i="2"/>
  <c r="B483" i="2"/>
  <c r="A484" i="2"/>
  <c r="B484" i="2"/>
  <c r="A485" i="2"/>
  <c r="B485" i="2"/>
  <c r="A486" i="2"/>
  <c r="B486" i="2"/>
  <c r="A487" i="2"/>
  <c r="B487" i="2"/>
  <c r="A488" i="2"/>
  <c r="B488" i="2"/>
  <c r="A490" i="2"/>
  <c r="B490" i="2"/>
  <c r="A491" i="2"/>
  <c r="B491" i="2"/>
  <c r="A492" i="2"/>
  <c r="B492" i="2"/>
  <c r="A493" i="2"/>
  <c r="B493" i="2"/>
  <c r="A494" i="2"/>
  <c r="B494" i="2"/>
  <c r="A496" i="2"/>
  <c r="B496" i="2"/>
  <c r="A497" i="2"/>
  <c r="B497" i="2"/>
  <c r="A498" i="2"/>
  <c r="B498" i="2"/>
  <c r="A499" i="2"/>
  <c r="B499" i="2"/>
  <c r="A500" i="2"/>
  <c r="B500" i="2"/>
  <c r="A501" i="2"/>
  <c r="B501" i="2"/>
  <c r="A502" i="2"/>
  <c r="B502" i="2"/>
  <c r="A206" i="2"/>
  <c r="B206" i="2"/>
  <c r="A273" i="2"/>
  <c r="B273" i="2"/>
  <c r="A274" i="2"/>
  <c r="B274" i="2"/>
  <c r="A275" i="2"/>
  <c r="B275" i="2"/>
  <c r="A276" i="2"/>
  <c r="B276" i="2"/>
  <c r="A337" i="2"/>
  <c r="B337" i="2"/>
  <c r="A338" i="2"/>
  <c r="B338" i="2"/>
  <c r="A345" i="2"/>
  <c r="B345" i="2"/>
  <c r="A376" i="2"/>
  <c r="B376" i="2"/>
  <c r="B185" i="2"/>
  <c r="A185" i="2"/>
  <c r="O179" i="2"/>
  <c r="N178" i="2"/>
  <c r="O178" i="2" s="1"/>
  <c r="N177" i="2"/>
  <c r="O177" i="2" s="1"/>
  <c r="N176" i="2"/>
  <c r="O176" i="2" s="1"/>
  <c r="O161" i="2" l="1"/>
  <c r="O162" i="2" s="1"/>
  <c r="M205" i="2"/>
  <c r="M336" i="2"/>
  <c r="M344" i="2"/>
  <c r="M405" i="2"/>
  <c r="M495" i="2"/>
  <c r="M367" i="2"/>
  <c r="M378" i="2"/>
  <c r="M333" i="2"/>
  <c r="L205" i="2"/>
  <c r="L336" i="2"/>
  <c r="M202" i="2"/>
  <c r="L339" i="2"/>
  <c r="L341" i="2"/>
  <c r="L405" i="2"/>
  <c r="L293" i="2"/>
  <c r="M277" i="2"/>
  <c r="M421" i="2"/>
  <c r="M269" i="2"/>
  <c r="L363" i="2"/>
  <c r="L371" i="2"/>
  <c r="L207" i="2"/>
  <c r="L333" i="2"/>
  <c r="L401" i="2"/>
  <c r="L482" i="2"/>
  <c r="L277" i="2"/>
  <c r="L367" i="2"/>
  <c r="L489" i="2"/>
  <c r="L242" i="2"/>
  <c r="L421" i="2"/>
  <c r="L240" i="2"/>
  <c r="L495" i="2"/>
  <c r="L438" i="2"/>
  <c r="L247" i="2"/>
  <c r="N439" i="2"/>
  <c r="N466" i="2"/>
  <c r="O466" i="2" s="1"/>
  <c r="N417" i="2"/>
  <c r="O417" i="2" s="1"/>
  <c r="L202" i="2"/>
  <c r="L309" i="2"/>
  <c r="L375" i="2"/>
  <c r="L503" i="2"/>
  <c r="L266" i="2"/>
  <c r="L344" i="2"/>
  <c r="L440" i="2"/>
  <c r="L330" i="2"/>
  <c r="L378" i="2"/>
  <c r="L269" i="2"/>
  <c r="L346" i="2"/>
  <c r="L453" i="2"/>
  <c r="N474" i="2"/>
  <c r="O474" i="2" s="1"/>
  <c r="N451" i="2"/>
  <c r="O451" i="2" s="1"/>
  <c r="N426" i="2"/>
  <c r="O426" i="2" s="1"/>
  <c r="N295" i="2"/>
  <c r="O295" i="2" s="1"/>
  <c r="N239" i="2"/>
  <c r="O239" i="2" s="1"/>
  <c r="N217" i="2"/>
  <c r="O217" i="2" s="1"/>
  <c r="N190" i="2"/>
  <c r="O190" i="2" s="1"/>
  <c r="N286" i="2"/>
  <c r="O286" i="2" s="1"/>
  <c r="N310" i="2"/>
  <c r="N199" i="2"/>
  <c r="O199" i="2" s="1"/>
  <c r="N201" i="2"/>
  <c r="O201" i="2" s="1"/>
  <c r="N359" i="2"/>
  <c r="O359" i="2" s="1"/>
  <c r="N200" i="2"/>
  <c r="O200" i="2" s="1"/>
  <c r="N494" i="2"/>
  <c r="O494" i="2" s="1"/>
  <c r="N470" i="2"/>
  <c r="O470" i="2" s="1"/>
  <c r="N260" i="2"/>
  <c r="O260" i="2" s="1"/>
  <c r="N235" i="2"/>
  <c r="O235" i="2" s="1"/>
  <c r="N473" i="2"/>
  <c r="O473" i="2" s="1"/>
  <c r="N450" i="2"/>
  <c r="O450" i="2" s="1"/>
  <c r="N425" i="2"/>
  <c r="O425" i="2" s="1"/>
  <c r="N317" i="2"/>
  <c r="O317" i="2" s="1"/>
  <c r="N294" i="2"/>
  <c r="N238" i="2"/>
  <c r="O238" i="2" s="1"/>
  <c r="N216" i="2"/>
  <c r="O216" i="2" s="1"/>
  <c r="N189" i="2"/>
  <c r="O189" i="2" s="1"/>
  <c r="N497" i="2"/>
  <c r="O497" i="2" s="1"/>
  <c r="N472" i="2"/>
  <c r="O472" i="2" s="1"/>
  <c r="N449" i="2"/>
  <c r="O449" i="2" s="1"/>
  <c r="N262" i="2"/>
  <c r="O262" i="2" s="1"/>
  <c r="N237" i="2"/>
  <c r="O237" i="2" s="1"/>
  <c r="N215" i="2"/>
  <c r="O215" i="2" s="1"/>
  <c r="N188" i="2"/>
  <c r="O188" i="2" s="1"/>
  <c r="N496" i="2"/>
  <c r="N471" i="2"/>
  <c r="O471" i="2" s="1"/>
  <c r="N261" i="2"/>
  <c r="O261" i="2" s="1"/>
  <c r="N236" i="2"/>
  <c r="O236" i="2" s="1"/>
  <c r="N214" i="2"/>
  <c r="O214" i="2" s="1"/>
  <c r="N278" i="2"/>
  <c r="N377" i="2"/>
  <c r="O377" i="2" s="1"/>
  <c r="N332" i="2"/>
  <c r="O332" i="2" s="1"/>
  <c r="N308" i="2"/>
  <c r="O308" i="2" s="1"/>
  <c r="N285" i="2"/>
  <c r="O285" i="2" s="1"/>
  <c r="N376" i="2"/>
  <c r="N415" i="2"/>
  <c r="O415" i="2" s="1"/>
  <c r="N331" i="2"/>
  <c r="N307" i="2"/>
  <c r="O307" i="2" s="1"/>
  <c r="N463" i="2"/>
  <c r="O463" i="2" s="1"/>
  <c r="N414" i="2"/>
  <c r="O414" i="2" s="1"/>
  <c r="N390" i="2"/>
  <c r="O390" i="2" s="1"/>
  <c r="N329" i="2"/>
  <c r="O329" i="2" s="1"/>
  <c r="N203" i="2"/>
  <c r="N413" i="2"/>
  <c r="O413" i="2" s="1"/>
  <c r="N360" i="2"/>
  <c r="O360" i="2" s="1"/>
  <c r="N369" i="2"/>
  <c r="O369" i="2" s="1"/>
  <c r="N460" i="2"/>
  <c r="O460" i="2" s="1"/>
  <c r="N384" i="2"/>
  <c r="O384" i="2" s="1"/>
  <c r="N481" i="2"/>
  <c r="O481" i="2" s="1"/>
  <c r="N407" i="2"/>
  <c r="O407" i="2" s="1"/>
  <c r="N383" i="2"/>
  <c r="O383" i="2" s="1"/>
  <c r="N429" i="2"/>
  <c r="O429" i="2" s="1"/>
  <c r="N406" i="2"/>
  <c r="N382" i="2"/>
  <c r="O382" i="2" s="1"/>
  <c r="N228" i="2"/>
  <c r="O228" i="2" s="1"/>
  <c r="N358" i="2"/>
  <c r="O358" i="2" s="1"/>
  <c r="N357" i="2"/>
  <c r="O357" i="2" s="1"/>
  <c r="N484" i="2"/>
  <c r="O484" i="2" s="1"/>
  <c r="N461" i="2"/>
  <c r="O461" i="2" s="1"/>
  <c r="N385" i="2"/>
  <c r="O385" i="2" s="1"/>
  <c r="N356" i="2"/>
  <c r="O356" i="2" s="1"/>
  <c r="N300" i="2"/>
  <c r="O300" i="2" s="1"/>
  <c r="N428" i="2"/>
  <c r="O428" i="2" s="1"/>
  <c r="N404" i="2"/>
  <c r="O404" i="2" s="1"/>
  <c r="N381" i="2"/>
  <c r="O381" i="2" s="1"/>
  <c r="N297" i="2"/>
  <c r="O297" i="2" s="1"/>
  <c r="N192" i="2"/>
  <c r="O192" i="2" s="1"/>
  <c r="N299" i="2"/>
  <c r="O299" i="2" s="1"/>
  <c r="N475" i="2"/>
  <c r="O475" i="2" s="1"/>
  <c r="N452" i="2"/>
  <c r="O452" i="2" s="1"/>
  <c r="N427" i="2"/>
  <c r="O427" i="2" s="1"/>
  <c r="N403" i="2"/>
  <c r="O403" i="2" s="1"/>
  <c r="N380" i="2"/>
  <c r="O380" i="2" s="1"/>
  <c r="N218" i="2"/>
  <c r="O218" i="2" s="1"/>
  <c r="N191" i="2"/>
  <c r="O191" i="2" s="1"/>
  <c r="N502" i="2"/>
  <c r="O502" i="2" s="1"/>
  <c r="N493" i="2"/>
  <c r="O493" i="2" s="1"/>
  <c r="N469" i="2"/>
  <c r="O469" i="2" s="1"/>
  <c r="N289" i="2"/>
  <c r="O289" i="2" s="1"/>
  <c r="N259" i="2"/>
  <c r="O259" i="2" s="1"/>
  <c r="N288" i="2"/>
  <c r="O288" i="2" s="1"/>
  <c r="N258" i="2"/>
  <c r="O258" i="2" s="1"/>
  <c r="N229" i="2"/>
  <c r="O229" i="2" s="1"/>
  <c r="N298" i="2"/>
  <c r="O298" i="2" s="1"/>
  <c r="N186" i="2"/>
  <c r="N370" i="2"/>
  <c r="O370" i="2" s="1"/>
  <c r="N185" i="2"/>
  <c r="O185" i="2" s="1"/>
  <c r="N467" i="2"/>
  <c r="O467" i="2" s="1"/>
  <c r="N311" i="2"/>
  <c r="O311" i="2" s="1"/>
  <c r="N287" i="2"/>
  <c r="O287" i="2" s="1"/>
  <c r="M278" i="2"/>
  <c r="N394" i="2"/>
  <c r="O394" i="2" s="1"/>
  <c r="N227" i="2"/>
  <c r="O227" i="2" s="1"/>
  <c r="N366" i="2"/>
  <c r="O366" i="2" s="1"/>
  <c r="N342" i="2"/>
  <c r="N268" i="2"/>
  <c r="O268" i="2" s="1"/>
  <c r="N480" i="2"/>
  <c r="O480" i="2" s="1"/>
  <c r="N458" i="2"/>
  <c r="O458" i="2" s="1"/>
  <c r="N434" i="2"/>
  <c r="O434" i="2" s="1"/>
  <c r="N412" i="2"/>
  <c r="O412" i="2" s="1"/>
  <c r="N365" i="2"/>
  <c r="O365" i="2" s="1"/>
  <c r="N316" i="2"/>
  <c r="O316" i="2" s="1"/>
  <c r="N267" i="2"/>
  <c r="N245" i="2"/>
  <c r="O245" i="2" s="1"/>
  <c r="N223" i="2"/>
  <c r="O223" i="2" s="1"/>
  <c r="N198" i="2"/>
  <c r="O198" i="2" s="1"/>
  <c r="N501" i="2"/>
  <c r="O501" i="2" s="1"/>
  <c r="N479" i="2"/>
  <c r="O479" i="2" s="1"/>
  <c r="N457" i="2"/>
  <c r="O457" i="2" s="1"/>
  <c r="N433" i="2"/>
  <c r="O433" i="2" s="1"/>
  <c r="N411" i="2"/>
  <c r="O411" i="2" s="1"/>
  <c r="N389" i="2"/>
  <c r="O389" i="2" s="1"/>
  <c r="N364" i="2"/>
  <c r="N340" i="2"/>
  <c r="N315" i="2"/>
  <c r="O315" i="2" s="1"/>
  <c r="N244" i="2"/>
  <c r="O244" i="2" s="1"/>
  <c r="N222" i="2"/>
  <c r="O222" i="2" s="1"/>
  <c r="N197" i="2"/>
  <c r="N319" i="2"/>
  <c r="O319" i="2" s="1"/>
  <c r="M502" i="2"/>
  <c r="M503" i="2" s="1"/>
  <c r="N500" i="2"/>
  <c r="O500" i="2" s="1"/>
  <c r="N478" i="2"/>
  <c r="O478" i="2" s="1"/>
  <c r="N456" i="2"/>
  <c r="O456" i="2" s="1"/>
  <c r="N432" i="2"/>
  <c r="O432" i="2" s="1"/>
  <c r="N410" i="2"/>
  <c r="O410" i="2" s="1"/>
  <c r="N388" i="2"/>
  <c r="O388" i="2" s="1"/>
  <c r="N314" i="2"/>
  <c r="O314" i="2" s="1"/>
  <c r="N292" i="2"/>
  <c r="O292" i="2" s="1"/>
  <c r="N265" i="2"/>
  <c r="O265" i="2" s="1"/>
  <c r="N243" i="2"/>
  <c r="N221" i="2"/>
  <c r="O221" i="2" s="1"/>
  <c r="N195" i="2"/>
  <c r="O195" i="2" s="1"/>
  <c r="N318" i="2"/>
  <c r="O318" i="2" s="1"/>
  <c r="N338" i="2"/>
  <c r="O338" i="2" s="1"/>
  <c r="N399" i="2"/>
  <c r="O399" i="2" s="1"/>
  <c r="N352" i="2"/>
  <c r="O352" i="2" s="1"/>
  <c r="N303" i="2"/>
  <c r="O303" i="2" s="1"/>
  <c r="N210" i="2"/>
  <c r="O210" i="2" s="1"/>
  <c r="N476" i="2"/>
  <c r="O476" i="2" s="1"/>
  <c r="N408" i="2"/>
  <c r="O408" i="2" s="1"/>
  <c r="N361" i="2"/>
  <c r="O361" i="2" s="1"/>
  <c r="N263" i="2"/>
  <c r="O263" i="2" s="1"/>
  <c r="N219" i="2"/>
  <c r="O219" i="2" s="1"/>
  <c r="M481" i="2"/>
  <c r="N398" i="2"/>
  <c r="O398" i="2" s="1"/>
  <c r="N351" i="2"/>
  <c r="O351" i="2" s="1"/>
  <c r="N209" i="2"/>
  <c r="O209" i="2" s="1"/>
  <c r="N296" i="2"/>
  <c r="O296" i="2" s="1"/>
  <c r="N393" i="2"/>
  <c r="O393" i="2" s="1"/>
  <c r="M393" i="2"/>
  <c r="N402" i="2"/>
  <c r="N355" i="2"/>
  <c r="O355" i="2" s="1"/>
  <c r="N328" i="2"/>
  <c r="O328" i="2" s="1"/>
  <c r="N257" i="2"/>
  <c r="O257" i="2" s="1"/>
  <c r="M484" i="2"/>
  <c r="N392" i="2"/>
  <c r="O392" i="2" s="1"/>
  <c r="M392" i="2"/>
  <c r="N327" i="2"/>
  <c r="O327" i="2" s="1"/>
  <c r="N395" i="2"/>
  <c r="O395" i="2" s="1"/>
  <c r="N422" i="2"/>
  <c r="N326" i="2"/>
  <c r="O326" i="2" s="1"/>
  <c r="N281" i="2"/>
  <c r="O281" i="2" s="1"/>
  <c r="M399" i="2"/>
  <c r="N253" i="2"/>
  <c r="O253" i="2" s="1"/>
  <c r="M398" i="2"/>
  <c r="N234" i="2"/>
  <c r="O234" i="2" s="1"/>
  <c r="M348" i="2"/>
  <c r="N348" i="2"/>
  <c r="O348" i="2" s="1"/>
  <c r="N271" i="2"/>
  <c r="O271" i="2" s="1"/>
  <c r="M271" i="2"/>
  <c r="N446" i="2"/>
  <c r="O446" i="2" s="1"/>
  <c r="M446" i="2"/>
  <c r="M280" i="2"/>
  <c r="N280" i="2"/>
  <c r="O280" i="2" s="1"/>
  <c r="M351" i="2"/>
  <c r="N276" i="2"/>
  <c r="O276" i="2" s="1"/>
  <c r="N233" i="2"/>
  <c r="O233" i="2" s="1"/>
  <c r="N275" i="2"/>
  <c r="O275" i="2" s="1"/>
  <c r="N232" i="2"/>
  <c r="O232" i="2" s="1"/>
  <c r="M303" i="2"/>
  <c r="N274" i="2"/>
  <c r="O274" i="2" s="1"/>
  <c r="N462" i="2"/>
  <c r="O462" i="2" s="1"/>
  <c r="N249" i="2"/>
  <c r="O249" i="2" s="1"/>
  <c r="N379" i="2"/>
  <c r="N231" i="2"/>
  <c r="O231" i="2" s="1"/>
  <c r="M229" i="2"/>
  <c r="N273" i="2"/>
  <c r="N483" i="2"/>
  <c r="N368" i="2"/>
  <c r="N248" i="2"/>
  <c r="M228" i="2"/>
  <c r="N206" i="2"/>
  <c r="N343" i="2"/>
  <c r="O343" i="2" s="1"/>
  <c r="N324" i="2"/>
  <c r="O324" i="2" s="1"/>
  <c r="M300" i="2"/>
  <c r="N322" i="2"/>
  <c r="O322" i="2" s="1"/>
  <c r="M299" i="2"/>
  <c r="N321" i="2"/>
  <c r="O321" i="2" s="1"/>
  <c r="M298" i="2"/>
  <c r="N447" i="2"/>
  <c r="O447" i="2" s="1"/>
  <c r="M447" i="2"/>
  <c r="M325" i="2"/>
  <c r="M330" i="2" s="1"/>
  <c r="N325" i="2"/>
  <c r="O325" i="2" s="1"/>
  <c r="N420" i="2"/>
  <c r="O420" i="2" s="1"/>
  <c r="M352" i="2"/>
  <c r="N416" i="2"/>
  <c r="O416" i="2" s="1"/>
  <c r="N485" i="2"/>
  <c r="O485" i="2" s="1"/>
  <c r="M485" i="2"/>
  <c r="N468" i="2"/>
  <c r="O468" i="2" s="1"/>
  <c r="N320" i="2"/>
  <c r="O320" i="2" s="1"/>
  <c r="N204" i="2"/>
  <c r="O204" i="2" s="1"/>
  <c r="M338" i="2"/>
  <c r="M339" i="2" s="1"/>
  <c r="N354" i="2"/>
  <c r="O354" i="2" s="1"/>
  <c r="N256" i="2"/>
  <c r="O256" i="2" s="1"/>
  <c r="N459" i="2"/>
  <c r="O459" i="2" s="1"/>
  <c r="N391" i="2"/>
  <c r="O391" i="2" s="1"/>
  <c r="N246" i="2"/>
  <c r="O246" i="2" s="1"/>
  <c r="N255" i="2"/>
  <c r="O255" i="2" s="1"/>
  <c r="M391" i="2"/>
  <c r="N337" i="2"/>
  <c r="N373" i="2"/>
  <c r="O373" i="2" s="1"/>
  <c r="N302" i="2"/>
  <c r="O302" i="2" s="1"/>
  <c r="N487" i="2"/>
  <c r="O487" i="2" s="1"/>
  <c r="N465" i="2"/>
  <c r="O465" i="2" s="1"/>
  <c r="N443" i="2"/>
  <c r="O443" i="2" s="1"/>
  <c r="N419" i="2"/>
  <c r="O419" i="2" s="1"/>
  <c r="N397" i="2"/>
  <c r="O397" i="2" s="1"/>
  <c r="N372" i="2"/>
  <c r="N350" i="2"/>
  <c r="O350" i="2" s="1"/>
  <c r="N323" i="2"/>
  <c r="O323" i="2" s="1"/>
  <c r="N301" i="2"/>
  <c r="O301" i="2" s="1"/>
  <c r="N279" i="2"/>
  <c r="O279" i="2" s="1"/>
  <c r="N252" i="2"/>
  <c r="O252" i="2" s="1"/>
  <c r="N230" i="2"/>
  <c r="O230" i="2" s="1"/>
  <c r="N208" i="2"/>
  <c r="N486" i="2"/>
  <c r="O486" i="2" s="1"/>
  <c r="N464" i="2"/>
  <c r="O464" i="2" s="1"/>
  <c r="N442" i="2"/>
  <c r="O442" i="2" s="1"/>
  <c r="N418" i="2"/>
  <c r="O418" i="2" s="1"/>
  <c r="N396" i="2"/>
  <c r="O396" i="2" s="1"/>
  <c r="N284" i="2"/>
  <c r="O284" i="2" s="1"/>
  <c r="N193" i="2"/>
  <c r="O193" i="2" s="1"/>
  <c r="N454" i="2"/>
  <c r="N498" i="2"/>
  <c r="O498" i="2" s="1"/>
  <c r="N499" i="2"/>
  <c r="O499" i="2" s="1"/>
  <c r="N455" i="2"/>
  <c r="O455" i="2" s="1"/>
  <c r="N431" i="2"/>
  <c r="O431" i="2" s="1"/>
  <c r="N387" i="2"/>
  <c r="O387" i="2" s="1"/>
  <c r="N335" i="2"/>
  <c r="O335" i="2" s="1"/>
  <c r="N291" i="2"/>
  <c r="O291" i="2" s="1"/>
  <c r="N194" i="2"/>
  <c r="O194" i="2" s="1"/>
  <c r="N430" i="2"/>
  <c r="O430" i="2" s="1"/>
  <c r="N312" i="2"/>
  <c r="O312" i="2" s="1"/>
  <c r="N241" i="2"/>
  <c r="M210" i="2"/>
  <c r="M209" i="2"/>
  <c r="M251" i="2"/>
  <c r="N251" i="2"/>
  <c r="O251" i="2" s="1"/>
  <c r="M250" i="2"/>
  <c r="N250" i="2"/>
  <c r="O250" i="2" s="1"/>
  <c r="N488" i="2"/>
  <c r="O488" i="2" s="1"/>
  <c r="N445" i="2"/>
  <c r="O445" i="2" s="1"/>
  <c r="N226" i="2"/>
  <c r="O226" i="2" s="1"/>
  <c r="M461" i="2"/>
  <c r="M347" i="2"/>
  <c r="N347" i="2"/>
  <c r="N444" i="2"/>
  <c r="O444" i="2" s="1"/>
  <c r="N225" i="2"/>
  <c r="O225" i="2" s="1"/>
  <c r="M460" i="2"/>
  <c r="M246" i="2"/>
  <c r="M247" i="2" s="1"/>
  <c r="N386" i="2"/>
  <c r="O386" i="2" s="1"/>
  <c r="N290" i="2"/>
  <c r="O290" i="2" s="1"/>
  <c r="M435" i="2"/>
  <c r="N435" i="2"/>
  <c r="O435" i="2" s="1"/>
  <c r="M224" i="2"/>
  <c r="N224" i="2"/>
  <c r="O224" i="2" s="1"/>
  <c r="N345" i="2"/>
  <c r="N423" i="2"/>
  <c r="O423" i="2" s="1"/>
  <c r="N305" i="2"/>
  <c r="O305" i="2" s="1"/>
  <c r="N283" i="2"/>
  <c r="O283" i="2" s="1"/>
  <c r="N212" i="2"/>
  <c r="O212" i="2" s="1"/>
  <c r="N441" i="2"/>
  <c r="N400" i="2"/>
  <c r="O400" i="2" s="1"/>
  <c r="N304" i="2"/>
  <c r="O304" i="2" s="1"/>
  <c r="N282" i="2"/>
  <c r="O282" i="2" s="1"/>
  <c r="N211" i="2"/>
  <c r="O211" i="2" s="1"/>
  <c r="M370" i="2"/>
  <c r="M374" i="2"/>
  <c r="M375" i="2" s="1"/>
  <c r="N374" i="2"/>
  <c r="O374" i="2" s="1"/>
  <c r="N477" i="2"/>
  <c r="O477" i="2" s="1"/>
  <c r="N409" i="2"/>
  <c r="O409" i="2" s="1"/>
  <c r="N362" i="2"/>
  <c r="O362" i="2" s="1"/>
  <c r="N313" i="2"/>
  <c r="O313" i="2" s="1"/>
  <c r="N264" i="2"/>
  <c r="O264" i="2" s="1"/>
  <c r="N220" i="2"/>
  <c r="O220" i="2" s="1"/>
  <c r="N334" i="2"/>
  <c r="N448" i="2"/>
  <c r="O448" i="2" s="1"/>
  <c r="N492" i="2"/>
  <c r="O492" i="2" s="1"/>
  <c r="N353" i="2"/>
  <c r="O353" i="2" s="1"/>
  <c r="M436" i="2"/>
  <c r="N436" i="2"/>
  <c r="O436" i="2" s="1"/>
  <c r="N424" i="2"/>
  <c r="O424" i="2" s="1"/>
  <c r="N306" i="2"/>
  <c r="O306" i="2" s="1"/>
  <c r="N213" i="2"/>
  <c r="O213" i="2" s="1"/>
  <c r="N187" i="2"/>
  <c r="O187" i="2" s="1"/>
  <c r="N491" i="2"/>
  <c r="O491" i="2" s="1"/>
  <c r="N490" i="2"/>
  <c r="N437" i="2"/>
  <c r="O437" i="2" s="1"/>
  <c r="N349" i="2"/>
  <c r="O349" i="2" s="1"/>
  <c r="N254" i="2"/>
  <c r="O254" i="2" s="1"/>
  <c r="M369" i="2"/>
  <c r="M371" i="2" s="1"/>
  <c r="M266" i="2" l="1"/>
  <c r="M482" i="2"/>
  <c r="M489" i="2"/>
  <c r="M438" i="2"/>
  <c r="M401" i="2"/>
  <c r="M453" i="2"/>
  <c r="M309" i="2"/>
  <c r="O439" i="2"/>
  <c r="N440" i="2"/>
  <c r="O208" i="2"/>
  <c r="N240" i="2"/>
  <c r="O334" i="2"/>
  <c r="N336" i="2"/>
  <c r="O372" i="2"/>
  <c r="N375" i="2"/>
  <c r="O406" i="2"/>
  <c r="N421" i="2"/>
  <c r="O490" i="2"/>
  <c r="N495" i="2"/>
  <c r="O203" i="2"/>
  <c r="N205" i="2"/>
  <c r="O243" i="2"/>
  <c r="N247" i="2"/>
  <c r="O441" i="2"/>
  <c r="N453" i="2"/>
  <c r="O402" i="2"/>
  <c r="N405" i="2"/>
  <c r="O186" i="2"/>
  <c r="O206" i="2"/>
  <c r="N207" i="2"/>
  <c r="M240" i="2"/>
  <c r="O248" i="2"/>
  <c r="N266" i="2"/>
  <c r="O267" i="2"/>
  <c r="N269" i="2"/>
  <c r="O331" i="2"/>
  <c r="N333" i="2"/>
  <c r="O345" i="2"/>
  <c r="N346" i="2"/>
  <c r="O294" i="2"/>
  <c r="N309" i="2"/>
  <c r="O241" i="2"/>
  <c r="N242" i="2"/>
  <c r="O368" i="2"/>
  <c r="N371" i="2"/>
  <c r="O376" i="2"/>
  <c r="N378" i="2"/>
  <c r="O483" i="2"/>
  <c r="N489" i="2"/>
  <c r="O273" i="2"/>
  <c r="N277" i="2"/>
  <c r="O379" i="2"/>
  <c r="N401" i="2"/>
  <c r="O197" i="2"/>
  <c r="N202" i="2"/>
  <c r="O278" i="2"/>
  <c r="N293" i="2"/>
  <c r="O342" i="2"/>
  <c r="N344" i="2"/>
  <c r="O422" i="2"/>
  <c r="N438" i="2"/>
  <c r="O340" i="2"/>
  <c r="N341" i="2"/>
  <c r="O347" i="2"/>
  <c r="N363" i="2"/>
  <c r="O364" i="2"/>
  <c r="N367" i="2"/>
  <c r="M293" i="2"/>
  <c r="O496" i="2"/>
  <c r="N503" i="2"/>
  <c r="M363" i="2"/>
  <c r="O454" i="2"/>
  <c r="N482" i="2"/>
  <c r="O337" i="2"/>
  <c r="N339" i="2"/>
  <c r="O310" i="2"/>
  <c r="N330" i="2"/>
  <c r="O341" i="2" l="1"/>
  <c r="O309" i="2"/>
  <c r="O421" i="2"/>
  <c r="O344" i="2"/>
  <c r="O375" i="2"/>
  <c r="O293" i="2"/>
  <c r="O269" i="2"/>
  <c r="O336" i="2"/>
  <c r="O330" i="2"/>
  <c r="O202" i="2"/>
  <c r="O266" i="2"/>
  <c r="O240" i="2"/>
  <c r="O339" i="2"/>
  <c r="O401" i="2"/>
  <c r="O440" i="2"/>
  <c r="O482" i="2"/>
  <c r="O277" i="2"/>
  <c r="O489" i="2"/>
  <c r="O378" i="2"/>
  <c r="O453" i="2"/>
  <c r="O367" i="2"/>
  <c r="O242" i="2"/>
  <c r="O495" i="2"/>
  <c r="O438" i="2"/>
  <c r="O346" i="2"/>
  <c r="O333" i="2"/>
  <c r="O207" i="2"/>
  <c r="O503" i="2"/>
  <c r="O405" i="2"/>
  <c r="O371" i="2"/>
  <c r="O247" i="2"/>
  <c r="O363" i="2"/>
  <c r="O205" i="2"/>
  <c r="L88" i="2" l="1"/>
  <c r="L89" i="2"/>
  <c r="M89" i="2" s="1"/>
  <c r="N89" i="2" s="1"/>
  <c r="O89" i="2" s="1"/>
  <c r="L90" i="2"/>
  <c r="M90" i="2" s="1"/>
  <c r="N90" i="2" s="1"/>
  <c r="O90" i="2" s="1"/>
  <c r="L91" i="2"/>
  <c r="M91" i="2" s="1"/>
  <c r="N91" i="2" s="1"/>
  <c r="O91" i="2" s="1"/>
  <c r="L92" i="2"/>
  <c r="M92" i="2" s="1"/>
  <c r="N92" i="2" s="1"/>
  <c r="O92" i="2" s="1"/>
  <c r="L93" i="2"/>
  <c r="M93" i="2" s="1"/>
  <c r="N93" i="2" s="1"/>
  <c r="O93" i="2" s="1"/>
  <c r="L94" i="2"/>
  <c r="M94" i="2" s="1"/>
  <c r="N94" i="2" s="1"/>
  <c r="O94" i="2" s="1"/>
  <c r="L95" i="2"/>
  <c r="M95" i="2" s="1"/>
  <c r="N95" i="2" s="1"/>
  <c r="O95" i="2" s="1"/>
  <c r="L96" i="2"/>
  <c r="M96" i="2" s="1"/>
  <c r="N96" i="2" s="1"/>
  <c r="O96" i="2" s="1"/>
  <c r="L97" i="2"/>
  <c r="M97" i="2" s="1"/>
  <c r="N97" i="2" s="1"/>
  <c r="O97" i="2" s="1"/>
  <c r="L98" i="2"/>
  <c r="M98" i="2" s="1"/>
  <c r="N98" i="2" s="1"/>
  <c r="O98" i="2" s="1"/>
  <c r="L99" i="2"/>
  <c r="M99" i="2" s="1"/>
  <c r="N99" i="2" s="1"/>
  <c r="O99" i="2" s="1"/>
  <c r="L100" i="2"/>
  <c r="M100" i="2" s="1"/>
  <c r="N100" i="2" s="1"/>
  <c r="L101" i="2"/>
  <c r="M101" i="2" s="1"/>
  <c r="N101" i="2" s="1"/>
  <c r="O101" i="2" s="1"/>
  <c r="L102" i="2"/>
  <c r="M102" i="2" s="1"/>
  <c r="N102" i="2" s="1"/>
  <c r="O102" i="2" s="1"/>
  <c r="L103" i="2"/>
  <c r="M103" i="2" s="1"/>
  <c r="N103" i="2" s="1"/>
  <c r="O103" i="2" s="1"/>
  <c r="L104" i="2"/>
  <c r="M104" i="2" s="1"/>
  <c r="N104" i="2" s="1"/>
  <c r="O104" i="2" s="1"/>
  <c r="L105" i="2"/>
  <c r="M105" i="2" s="1"/>
  <c r="N105" i="2" s="1"/>
  <c r="O105" i="2" s="1"/>
  <c r="L106" i="2"/>
  <c r="M106" i="2" s="1"/>
  <c r="N106" i="2" s="1"/>
  <c r="O106" i="2" s="1"/>
  <c r="L107" i="2"/>
  <c r="M107" i="2" s="1"/>
  <c r="N107" i="2" s="1"/>
  <c r="O107" i="2" s="1"/>
  <c r="L108" i="2"/>
  <c r="M108" i="2" s="1"/>
  <c r="N108" i="2" s="1"/>
  <c r="O108" i="2" s="1"/>
  <c r="L109" i="2"/>
  <c r="M109" i="2" s="1"/>
  <c r="N109" i="2" s="1"/>
  <c r="O109" i="2" s="1"/>
  <c r="L110" i="2"/>
  <c r="M110" i="2" s="1"/>
  <c r="N110" i="2" s="1"/>
  <c r="O110" i="2" s="1"/>
  <c r="L111" i="2"/>
  <c r="M111" i="2" s="1"/>
  <c r="N111" i="2" s="1"/>
  <c r="O111" i="2" s="1"/>
  <c r="L112" i="2"/>
  <c r="M112" i="2" s="1"/>
  <c r="N112" i="2" s="1"/>
  <c r="O112" i="2" s="1"/>
  <c r="L113" i="2"/>
  <c r="M113" i="2" s="1"/>
  <c r="N113" i="2" s="1"/>
  <c r="O113" i="2" s="1"/>
  <c r="L114" i="2"/>
  <c r="M114" i="2" s="1"/>
  <c r="N114" i="2" s="1"/>
  <c r="O114" i="2" s="1"/>
  <c r="L115" i="2"/>
  <c r="M115" i="2" s="1"/>
  <c r="N115" i="2" s="1"/>
  <c r="O115" i="2" s="1"/>
  <c r="L116" i="2"/>
  <c r="M116" i="2" s="1"/>
  <c r="N116" i="2" s="1"/>
  <c r="O116" i="2" s="1"/>
  <c r="L117" i="2"/>
  <c r="M117" i="2" s="1"/>
  <c r="N117" i="2" s="1"/>
  <c r="O117" i="2" s="1"/>
  <c r="L118" i="2"/>
  <c r="M118" i="2" s="1"/>
  <c r="N118" i="2" s="1"/>
  <c r="O118" i="2" s="1"/>
  <c r="L119" i="2"/>
  <c r="M119" i="2" s="1"/>
  <c r="N119" i="2" s="1"/>
  <c r="O119" i="2" s="1"/>
  <c r="L120" i="2"/>
  <c r="M120" i="2" s="1"/>
  <c r="N120" i="2" s="1"/>
  <c r="O120" i="2" s="1"/>
  <c r="L121" i="2"/>
  <c r="M121" i="2" s="1"/>
  <c r="N121" i="2" s="1"/>
  <c r="O121" i="2" s="1"/>
  <c r="L122" i="2"/>
  <c r="M122" i="2" s="1"/>
  <c r="N122" i="2" s="1"/>
  <c r="O122" i="2" s="1"/>
  <c r="L123" i="2"/>
  <c r="M123" i="2" s="1"/>
  <c r="N123" i="2" s="1"/>
  <c r="O123" i="2" s="1"/>
  <c r="L124" i="2"/>
  <c r="M124" i="2" s="1"/>
  <c r="N124" i="2" s="1"/>
  <c r="O124" i="2" s="1"/>
  <c r="L125" i="2"/>
  <c r="M125" i="2" s="1"/>
  <c r="N125" i="2" s="1"/>
  <c r="O125" i="2" s="1"/>
  <c r="L126" i="2"/>
  <c r="M126" i="2" s="1"/>
  <c r="N126" i="2" s="1"/>
  <c r="O126" i="2" s="1"/>
  <c r="L127" i="2"/>
  <c r="M127" i="2" s="1"/>
  <c r="N127" i="2" s="1"/>
  <c r="O127" i="2" s="1"/>
  <c r="L128" i="2"/>
  <c r="M128" i="2" s="1"/>
  <c r="N128" i="2" s="1"/>
  <c r="O128" i="2" s="1"/>
  <c r="L129" i="2"/>
  <c r="M129" i="2" s="1"/>
  <c r="N129" i="2" s="1"/>
  <c r="O129" i="2" s="1"/>
  <c r="L130" i="2"/>
  <c r="M130" i="2" s="1"/>
  <c r="N130" i="2" s="1"/>
  <c r="O130" i="2" s="1"/>
  <c r="L131" i="2"/>
  <c r="M131" i="2" s="1"/>
  <c r="N131" i="2" s="1"/>
  <c r="O131" i="2" s="1"/>
  <c r="L132" i="2"/>
  <c r="M132" i="2" s="1"/>
  <c r="N132" i="2" s="1"/>
  <c r="O132" i="2" s="1"/>
  <c r="L133" i="2"/>
  <c r="M133" i="2" s="1"/>
  <c r="N133" i="2" s="1"/>
  <c r="O133" i="2" s="1"/>
  <c r="L134" i="2"/>
  <c r="M134" i="2" s="1"/>
  <c r="N134" i="2" s="1"/>
  <c r="O134" i="2" s="1"/>
  <c r="L135" i="2"/>
  <c r="M135" i="2" s="1"/>
  <c r="N135" i="2" s="1"/>
  <c r="O135" i="2" s="1"/>
  <c r="L136" i="2"/>
  <c r="M136" i="2" s="1"/>
  <c r="N136" i="2" s="1"/>
  <c r="O136" i="2" s="1"/>
  <c r="L137" i="2"/>
  <c r="M137" i="2" s="1"/>
  <c r="N137" i="2" s="1"/>
  <c r="O137" i="2" s="1"/>
  <c r="L138" i="2"/>
  <c r="M138" i="2" s="1"/>
  <c r="N138" i="2" s="1"/>
  <c r="O138" i="2" s="1"/>
  <c r="L139" i="2"/>
  <c r="M139" i="2" s="1"/>
  <c r="N139" i="2" s="1"/>
  <c r="O139" i="2" s="1"/>
  <c r="L140" i="2"/>
  <c r="M140" i="2" s="1"/>
  <c r="N140" i="2" s="1"/>
  <c r="O140" i="2" s="1"/>
  <c r="L141" i="2"/>
  <c r="M141" i="2" s="1"/>
  <c r="N141" i="2" s="1"/>
  <c r="O141" i="2" s="1"/>
  <c r="L142" i="2"/>
  <c r="M142" i="2" s="1"/>
  <c r="N142" i="2" s="1"/>
  <c r="O142" i="2" s="1"/>
  <c r="L143" i="2"/>
  <c r="M143" i="2" s="1"/>
  <c r="N143" i="2" s="1"/>
  <c r="O143" i="2" s="1"/>
  <c r="L144" i="2"/>
  <c r="M144" i="2" s="1"/>
  <c r="N144" i="2" s="1"/>
  <c r="O144" i="2" s="1"/>
  <c r="L155" i="2"/>
  <c r="L157" i="2"/>
  <c r="L159" i="2"/>
  <c r="L87" i="2"/>
  <c r="L147" i="2"/>
  <c r="M147" i="2" s="1"/>
  <c r="N147" i="2" s="1"/>
  <c r="O147" i="2" s="1"/>
  <c r="L148" i="2"/>
  <c r="M148" i="2" s="1"/>
  <c r="N148" i="2" s="1"/>
  <c r="O148" i="2" s="1"/>
  <c r="L149" i="2"/>
  <c r="M149" i="2" s="1"/>
  <c r="N149" i="2" s="1"/>
  <c r="O149" i="2" s="1"/>
  <c r="L150" i="2"/>
  <c r="M150" i="2" s="1"/>
  <c r="N150" i="2" s="1"/>
  <c r="O150" i="2" s="1"/>
  <c r="L151" i="2"/>
  <c r="M151" i="2" s="1"/>
  <c r="N151" i="2" s="1"/>
  <c r="O151" i="2" s="1"/>
  <c r="L152" i="2"/>
  <c r="M152" i="2" s="1"/>
  <c r="N152" i="2" s="1"/>
  <c r="O152" i="2" s="1"/>
  <c r="L153" i="2"/>
  <c r="M153" i="2" s="1"/>
  <c r="N153" i="2" s="1"/>
  <c r="O153" i="2" s="1"/>
  <c r="L146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55" i="2"/>
  <c r="K157" i="2"/>
  <c r="K159" i="2"/>
  <c r="K90" i="2"/>
  <c r="K89" i="2"/>
  <c r="K88" i="2"/>
  <c r="K87" i="2"/>
  <c r="K153" i="2"/>
  <c r="K152" i="2"/>
  <c r="K151" i="2"/>
  <c r="K150" i="2"/>
  <c r="K149" i="2"/>
  <c r="K148" i="2"/>
  <c r="K147" i="2"/>
  <c r="K146" i="2"/>
  <c r="A144" i="2"/>
  <c r="B144" i="2"/>
  <c r="A155" i="2"/>
  <c r="B155" i="2"/>
  <c r="A157" i="2"/>
  <c r="B157" i="2"/>
  <c r="A159" i="2"/>
  <c r="B159" i="2"/>
  <c r="A147" i="2"/>
  <c r="B147" i="2"/>
  <c r="A148" i="2"/>
  <c r="B148" i="2"/>
  <c r="A149" i="2"/>
  <c r="B149" i="2"/>
  <c r="A150" i="2"/>
  <c r="B150" i="2"/>
  <c r="A151" i="2"/>
  <c r="B151" i="2"/>
  <c r="A152" i="2"/>
  <c r="B152" i="2"/>
  <c r="A153" i="2"/>
  <c r="B153" i="2"/>
  <c r="A87" i="2"/>
  <c r="B87" i="2"/>
  <c r="A88" i="2"/>
  <c r="B88" i="2"/>
  <c r="A89" i="2"/>
  <c r="B89" i="2"/>
  <c r="A90" i="2"/>
  <c r="B90" i="2"/>
  <c r="A91" i="2"/>
  <c r="B91" i="2"/>
  <c r="A92" i="2"/>
  <c r="B92" i="2"/>
  <c r="A93" i="2"/>
  <c r="B93" i="2"/>
  <c r="A94" i="2"/>
  <c r="B94" i="2"/>
  <c r="A95" i="2"/>
  <c r="B95" i="2"/>
  <c r="A96" i="2"/>
  <c r="B96" i="2"/>
  <c r="A97" i="2"/>
  <c r="B97" i="2"/>
  <c r="A98" i="2"/>
  <c r="B98" i="2"/>
  <c r="A99" i="2"/>
  <c r="B99" i="2"/>
  <c r="A100" i="2"/>
  <c r="B100" i="2"/>
  <c r="A101" i="2"/>
  <c r="B101" i="2"/>
  <c r="A102" i="2"/>
  <c r="B102" i="2"/>
  <c r="A103" i="2"/>
  <c r="B103" i="2"/>
  <c r="A104" i="2"/>
  <c r="B104" i="2"/>
  <c r="A105" i="2"/>
  <c r="B105" i="2"/>
  <c r="A106" i="2"/>
  <c r="B106" i="2"/>
  <c r="A107" i="2"/>
  <c r="B107" i="2"/>
  <c r="A108" i="2"/>
  <c r="B108" i="2"/>
  <c r="A109" i="2"/>
  <c r="B109" i="2"/>
  <c r="A110" i="2"/>
  <c r="B110" i="2"/>
  <c r="A111" i="2"/>
  <c r="B111" i="2"/>
  <c r="A112" i="2"/>
  <c r="B112" i="2"/>
  <c r="A113" i="2"/>
  <c r="B113" i="2"/>
  <c r="A114" i="2"/>
  <c r="B114" i="2"/>
  <c r="A115" i="2"/>
  <c r="B115" i="2"/>
  <c r="A116" i="2"/>
  <c r="B116" i="2"/>
  <c r="A117" i="2"/>
  <c r="B117" i="2"/>
  <c r="A118" i="2"/>
  <c r="B118" i="2"/>
  <c r="A119" i="2"/>
  <c r="B119" i="2"/>
  <c r="A120" i="2"/>
  <c r="B120" i="2"/>
  <c r="A121" i="2"/>
  <c r="B121" i="2"/>
  <c r="A122" i="2"/>
  <c r="B122" i="2"/>
  <c r="A123" i="2"/>
  <c r="B123" i="2"/>
  <c r="A124" i="2"/>
  <c r="B124" i="2"/>
  <c r="A125" i="2"/>
  <c r="B125" i="2"/>
  <c r="A126" i="2"/>
  <c r="B126" i="2"/>
  <c r="A127" i="2"/>
  <c r="B127" i="2"/>
  <c r="A128" i="2"/>
  <c r="B128" i="2"/>
  <c r="A129" i="2"/>
  <c r="B129" i="2"/>
  <c r="A130" i="2"/>
  <c r="B130" i="2"/>
  <c r="A131" i="2"/>
  <c r="B131" i="2"/>
  <c r="A132" i="2"/>
  <c r="B132" i="2"/>
  <c r="A133" i="2"/>
  <c r="B133" i="2"/>
  <c r="A134" i="2"/>
  <c r="B134" i="2"/>
  <c r="A135" i="2"/>
  <c r="B135" i="2"/>
  <c r="A136" i="2"/>
  <c r="B136" i="2"/>
  <c r="A137" i="2"/>
  <c r="B137" i="2"/>
  <c r="A138" i="2"/>
  <c r="B138" i="2"/>
  <c r="A139" i="2"/>
  <c r="B139" i="2"/>
  <c r="A140" i="2"/>
  <c r="B140" i="2"/>
  <c r="A141" i="2"/>
  <c r="B141" i="2"/>
  <c r="A142" i="2"/>
  <c r="B142" i="2"/>
  <c r="A143" i="2"/>
  <c r="B143" i="2"/>
  <c r="B146" i="2"/>
  <c r="A146" i="2"/>
  <c r="L11" i="2"/>
  <c r="L12" i="2"/>
  <c r="M12" i="2" s="1"/>
  <c r="N12" i="2" s="1"/>
  <c r="O12" i="2" s="1"/>
  <c r="L13" i="2"/>
  <c r="M13" i="2" s="1"/>
  <c r="N13" i="2" s="1"/>
  <c r="O13" i="2" s="1"/>
  <c r="L14" i="2"/>
  <c r="M14" i="2" s="1"/>
  <c r="N14" i="2" s="1"/>
  <c r="O14" i="2" s="1"/>
  <c r="L16" i="2"/>
  <c r="L17" i="2"/>
  <c r="M17" i="2" s="1"/>
  <c r="N17" i="2" s="1"/>
  <c r="O17" i="2" s="1"/>
  <c r="L18" i="2"/>
  <c r="M18" i="2" s="1"/>
  <c r="N18" i="2" s="1"/>
  <c r="O18" i="2" s="1"/>
  <c r="L19" i="2"/>
  <c r="M19" i="2" s="1"/>
  <c r="N19" i="2" s="1"/>
  <c r="O19" i="2" s="1"/>
  <c r="L21" i="2"/>
  <c r="L22" i="2"/>
  <c r="M22" i="2" s="1"/>
  <c r="N22" i="2" s="1"/>
  <c r="O22" i="2" s="1"/>
  <c r="L23" i="2"/>
  <c r="M23" i="2" s="1"/>
  <c r="N23" i="2" s="1"/>
  <c r="O23" i="2" s="1"/>
  <c r="L24" i="2"/>
  <c r="M24" i="2" s="1"/>
  <c r="N24" i="2" s="1"/>
  <c r="O24" i="2" s="1"/>
  <c r="L26" i="2"/>
  <c r="L27" i="2"/>
  <c r="M27" i="2" s="1"/>
  <c r="N27" i="2" s="1"/>
  <c r="O27" i="2" s="1"/>
  <c r="L28" i="2"/>
  <c r="M28" i="2" s="1"/>
  <c r="N28" i="2" s="1"/>
  <c r="O28" i="2" s="1"/>
  <c r="L29" i="2"/>
  <c r="M29" i="2" s="1"/>
  <c r="N29" i="2" s="1"/>
  <c r="O29" i="2" s="1"/>
  <c r="L31" i="2"/>
  <c r="L32" i="2"/>
  <c r="M32" i="2" s="1"/>
  <c r="N32" i="2" s="1"/>
  <c r="O32" i="2" s="1"/>
  <c r="L33" i="2"/>
  <c r="M33" i="2" s="1"/>
  <c r="N33" i="2" s="1"/>
  <c r="O33" i="2" s="1"/>
  <c r="L34" i="2"/>
  <c r="M34" i="2" s="1"/>
  <c r="N34" i="2" s="1"/>
  <c r="O34" i="2" s="1"/>
  <c r="L36" i="2"/>
  <c r="L37" i="2"/>
  <c r="M37" i="2" s="1"/>
  <c r="N37" i="2" s="1"/>
  <c r="O37" i="2" s="1"/>
  <c r="L38" i="2"/>
  <c r="M38" i="2" s="1"/>
  <c r="N38" i="2" s="1"/>
  <c r="O38" i="2" s="1"/>
  <c r="L39" i="2"/>
  <c r="M39" i="2" s="1"/>
  <c r="N39" i="2" s="1"/>
  <c r="O39" i="2" s="1"/>
  <c r="L41" i="2"/>
  <c r="L42" i="2"/>
  <c r="M42" i="2" s="1"/>
  <c r="N42" i="2" s="1"/>
  <c r="O42" i="2" s="1"/>
  <c r="L43" i="2"/>
  <c r="M43" i="2" s="1"/>
  <c r="N43" i="2" s="1"/>
  <c r="O43" i="2" s="1"/>
  <c r="L44" i="2"/>
  <c r="M44" i="2" s="1"/>
  <c r="N44" i="2" s="1"/>
  <c r="O44" i="2" s="1"/>
  <c r="L46" i="2"/>
  <c r="L47" i="2"/>
  <c r="M47" i="2" s="1"/>
  <c r="N47" i="2" s="1"/>
  <c r="O47" i="2" s="1"/>
  <c r="L48" i="2"/>
  <c r="M48" i="2" s="1"/>
  <c r="N48" i="2" s="1"/>
  <c r="O48" i="2" s="1"/>
  <c r="L49" i="2"/>
  <c r="M49" i="2" s="1"/>
  <c r="N49" i="2" s="1"/>
  <c r="O49" i="2" s="1"/>
  <c r="L51" i="2"/>
  <c r="L52" i="2"/>
  <c r="M52" i="2" s="1"/>
  <c r="N52" i="2" s="1"/>
  <c r="O52" i="2" s="1"/>
  <c r="L53" i="2"/>
  <c r="M53" i="2" s="1"/>
  <c r="N53" i="2" s="1"/>
  <c r="O53" i="2" s="1"/>
  <c r="L54" i="2"/>
  <c r="M54" i="2" s="1"/>
  <c r="N54" i="2" s="1"/>
  <c r="O54" i="2" s="1"/>
  <c r="L56" i="2"/>
  <c r="L57" i="2"/>
  <c r="M57" i="2" s="1"/>
  <c r="N57" i="2" s="1"/>
  <c r="O57" i="2" s="1"/>
  <c r="L58" i="2"/>
  <c r="M58" i="2" s="1"/>
  <c r="N58" i="2" s="1"/>
  <c r="O58" i="2" s="1"/>
  <c r="L59" i="2"/>
  <c r="M59" i="2" s="1"/>
  <c r="N59" i="2" s="1"/>
  <c r="O59" i="2" s="1"/>
  <c r="L65" i="2"/>
  <c r="L66" i="2"/>
  <c r="M66" i="2" s="1"/>
  <c r="N66" i="2" s="1"/>
  <c r="O66" i="2" s="1"/>
  <c r="L67" i="2"/>
  <c r="M67" i="2" s="1"/>
  <c r="N67" i="2" s="1"/>
  <c r="O67" i="2" s="1"/>
  <c r="L68" i="2"/>
  <c r="M68" i="2" s="1"/>
  <c r="N68" i="2" s="1"/>
  <c r="O68" i="2" s="1"/>
  <c r="L73" i="2"/>
  <c r="M73" i="2" s="1"/>
  <c r="N73" i="2" s="1"/>
  <c r="O73" i="2" s="1"/>
  <c r="L74" i="2"/>
  <c r="M74" i="2" s="1"/>
  <c r="N74" i="2" s="1"/>
  <c r="O74" i="2" s="1"/>
  <c r="L75" i="2"/>
  <c r="M75" i="2" s="1"/>
  <c r="N75" i="2" s="1"/>
  <c r="O75" i="2" s="1"/>
  <c r="L77" i="2"/>
  <c r="L78" i="2"/>
  <c r="M78" i="2" s="1"/>
  <c r="N78" i="2" s="1"/>
  <c r="O78" i="2" s="1"/>
  <c r="L79" i="2"/>
  <c r="M79" i="2" s="1"/>
  <c r="N79" i="2" s="1"/>
  <c r="O79" i="2" s="1"/>
  <c r="L80" i="2"/>
  <c r="M80" i="2" s="1"/>
  <c r="N80" i="2" s="1"/>
  <c r="O80" i="2" s="1"/>
  <c r="B23" i="2"/>
  <c r="B24" i="2"/>
  <c r="B26" i="2"/>
  <c r="B27" i="2"/>
  <c r="B28" i="2"/>
  <c r="B29" i="2"/>
  <c r="B31" i="2"/>
  <c r="B32" i="2"/>
  <c r="B33" i="2"/>
  <c r="B34" i="2"/>
  <c r="B36" i="2"/>
  <c r="B37" i="2"/>
  <c r="B38" i="2"/>
  <c r="B39" i="2"/>
  <c r="B41" i="2"/>
  <c r="B42" i="2"/>
  <c r="B43" i="2"/>
  <c r="B44" i="2"/>
  <c r="B46" i="2"/>
  <c r="B47" i="2"/>
  <c r="B48" i="2"/>
  <c r="B49" i="2"/>
  <c r="B51" i="2"/>
  <c r="B52" i="2"/>
  <c r="B53" i="2"/>
  <c r="B54" i="2"/>
  <c r="B56" i="2"/>
  <c r="B57" i="2"/>
  <c r="B58" i="2"/>
  <c r="B59" i="2"/>
  <c r="B61" i="2"/>
  <c r="B63" i="2"/>
  <c r="B65" i="2"/>
  <c r="B66" i="2"/>
  <c r="B67" i="2"/>
  <c r="B68" i="2"/>
  <c r="B70" i="2"/>
  <c r="B72" i="2"/>
  <c r="B73" i="2"/>
  <c r="B74" i="2"/>
  <c r="B75" i="2"/>
  <c r="B77" i="2"/>
  <c r="B78" i="2"/>
  <c r="B79" i="2"/>
  <c r="B80" i="2"/>
  <c r="B11" i="2"/>
  <c r="B12" i="2"/>
  <c r="B13" i="2"/>
  <c r="B14" i="2"/>
  <c r="B16" i="2"/>
  <c r="B17" i="2"/>
  <c r="B18" i="2"/>
  <c r="B19" i="2"/>
  <c r="B21" i="2"/>
  <c r="B22" i="2"/>
  <c r="A80" i="2"/>
  <c r="A79" i="2"/>
  <c r="A78" i="2"/>
  <c r="A77" i="2"/>
  <c r="A75" i="2"/>
  <c r="A74" i="2"/>
  <c r="A73" i="2"/>
  <c r="A72" i="2"/>
  <c r="A70" i="2"/>
  <c r="A68" i="2"/>
  <c r="A67" i="2"/>
  <c r="A66" i="2"/>
  <c r="A65" i="2"/>
  <c r="A63" i="2"/>
  <c r="A61" i="2"/>
  <c r="A59" i="2"/>
  <c r="A58" i="2"/>
  <c r="A57" i="2"/>
  <c r="A56" i="2"/>
  <c r="A54" i="2"/>
  <c r="A53" i="2"/>
  <c r="A52" i="2"/>
  <c r="A51" i="2"/>
  <c r="A49" i="2"/>
  <c r="A48" i="2"/>
  <c r="A47" i="2"/>
  <c r="A46" i="2"/>
  <c r="A44" i="2"/>
  <c r="A43" i="2"/>
  <c r="A42" i="2"/>
  <c r="A41" i="2"/>
  <c r="A39" i="2"/>
  <c r="A38" i="2"/>
  <c r="A37" i="2"/>
  <c r="A36" i="2"/>
  <c r="A34" i="2"/>
  <c r="A33" i="2"/>
  <c r="A32" i="2"/>
  <c r="A31" i="2"/>
  <c r="A29" i="2"/>
  <c r="A28" i="2"/>
  <c r="A27" i="2"/>
  <c r="A26" i="2"/>
  <c r="A24" i="2"/>
  <c r="A23" i="2"/>
  <c r="A22" i="2"/>
  <c r="A21" i="2"/>
  <c r="A19" i="2"/>
  <c r="A18" i="2"/>
  <c r="A17" i="2"/>
  <c r="A16" i="2"/>
  <c r="A14" i="2"/>
  <c r="A13" i="2"/>
  <c r="A12" i="2"/>
  <c r="A11" i="2"/>
  <c r="L60" i="2" l="1"/>
  <c r="L20" i="2"/>
  <c r="L45" i="2"/>
  <c r="L69" i="2"/>
  <c r="L55" i="2"/>
  <c r="L30" i="2"/>
  <c r="L25" i="2"/>
  <c r="L81" i="2"/>
  <c r="L35" i="2"/>
  <c r="L15" i="2"/>
  <c r="L40" i="2"/>
  <c r="L50" i="2"/>
  <c r="M87" i="2"/>
  <c r="O100" i="2"/>
  <c r="M146" i="2"/>
  <c r="L154" i="2"/>
  <c r="M159" i="2"/>
  <c r="L160" i="2"/>
  <c r="M157" i="2"/>
  <c r="L158" i="2"/>
  <c r="M155" i="2"/>
  <c r="L156" i="2"/>
  <c r="M88" i="2"/>
  <c r="M46" i="2"/>
  <c r="M50" i="2" s="1"/>
  <c r="M11" i="2"/>
  <c r="M15" i="2" s="1"/>
  <c r="M41" i="2"/>
  <c r="M45" i="2" s="1"/>
  <c r="M26" i="2"/>
  <c r="M30" i="2" s="1"/>
  <c r="M77" i="2"/>
  <c r="M81" i="2" s="1"/>
  <c r="M36" i="2"/>
  <c r="M40" i="2" s="1"/>
  <c r="M21" i="2"/>
  <c r="M25" i="2" s="1"/>
  <c r="M65" i="2"/>
  <c r="M69" i="2" s="1"/>
  <c r="M51" i="2"/>
  <c r="M55" i="2" s="1"/>
  <c r="M31" i="2"/>
  <c r="M35" i="2" s="1"/>
  <c r="M56" i="2"/>
  <c r="M60" i="2" s="1"/>
  <c r="M16" i="2"/>
  <c r="M20" i="2" s="1"/>
  <c r="G429" i="3"/>
  <c r="G257" i="3"/>
  <c r="G581" i="3"/>
  <c r="G579" i="3"/>
  <c r="G564" i="3"/>
  <c r="G505" i="3"/>
  <c r="G503" i="3"/>
  <c r="G500" i="3"/>
  <c r="G498" i="3"/>
  <c r="G443" i="3"/>
  <c r="G435" i="3"/>
  <c r="G422" i="3"/>
  <c r="G393" i="3"/>
  <c r="G380" i="3"/>
  <c r="G363" i="3"/>
  <c r="G347" i="3"/>
  <c r="G343" i="3"/>
  <c r="G320" i="3"/>
  <c r="G316" i="3"/>
  <c r="G312" i="3"/>
  <c r="G308" i="3"/>
  <c r="G291" i="3"/>
  <c r="G288" i="3"/>
  <c r="G481" i="3"/>
  <c r="G286" i="3"/>
  <c r="G283" i="3"/>
  <c r="G262" i="3"/>
  <c r="G463" i="3"/>
  <c r="G256" i="3"/>
  <c r="G253" i="3"/>
  <c r="G231" i="3"/>
  <c r="G229" i="3"/>
  <c r="G484" i="3"/>
  <c r="G196" i="3"/>
  <c r="G190" i="3"/>
  <c r="G157" i="3"/>
  <c r="G155" i="3"/>
  <c r="G153" i="3"/>
  <c r="G151" i="3"/>
  <c r="G80" i="3"/>
  <c r="G68" i="3"/>
  <c r="G59" i="3"/>
  <c r="G54" i="3"/>
  <c r="G49" i="3"/>
  <c r="G44" i="3"/>
  <c r="G39" i="3"/>
  <c r="G34" i="3"/>
  <c r="G29" i="3"/>
  <c r="G24" i="3"/>
  <c r="G19" i="3"/>
  <c r="G14" i="3"/>
  <c r="G71" i="3"/>
  <c r="L72" i="2" s="1"/>
  <c r="L63" i="2"/>
  <c r="G160" i="3" l="1"/>
  <c r="N88" i="2"/>
  <c r="G506" i="3"/>
  <c r="G582" i="3"/>
  <c r="L76" i="2"/>
  <c r="L64" i="2"/>
  <c r="N87" i="2"/>
  <c r="M63" i="2"/>
  <c r="M64" i="2" s="1"/>
  <c r="M72" i="2"/>
  <c r="G70" i="3"/>
  <c r="L70" i="2"/>
  <c r="L71" i="2" s="1"/>
  <c r="G259" i="3"/>
  <c r="G485" i="3" s="1"/>
  <c r="L270" i="2"/>
  <c r="G61" i="3"/>
  <c r="L61" i="2"/>
  <c r="L62" i="2" s="1"/>
  <c r="M158" i="2"/>
  <c r="N157" i="2"/>
  <c r="M160" i="2"/>
  <c r="N159" i="2"/>
  <c r="M154" i="2"/>
  <c r="N146" i="2"/>
  <c r="M156" i="2"/>
  <c r="N155" i="2"/>
  <c r="N31" i="2"/>
  <c r="N35" i="2" s="1"/>
  <c r="N26" i="2"/>
  <c r="N30" i="2" s="1"/>
  <c r="N41" i="2"/>
  <c r="N45" i="2" s="1"/>
  <c r="N51" i="2"/>
  <c r="N55" i="2" s="1"/>
  <c r="N65" i="2"/>
  <c r="N69" i="2" s="1"/>
  <c r="N11" i="2"/>
  <c r="N15" i="2" s="1"/>
  <c r="N21" i="2"/>
  <c r="N25" i="2" s="1"/>
  <c r="N36" i="2"/>
  <c r="N40" i="2" s="1"/>
  <c r="N46" i="2"/>
  <c r="N50" i="2" s="1"/>
  <c r="N16" i="2"/>
  <c r="N20" i="2" s="1"/>
  <c r="N56" i="2"/>
  <c r="N60" i="2" s="1"/>
  <c r="N77" i="2"/>
  <c r="N81" i="2" s="1"/>
  <c r="IW237" i="3"/>
  <c r="G63" i="3"/>
  <c r="G75" i="3"/>
  <c r="O88" i="2" l="1"/>
  <c r="G81" i="3"/>
  <c r="G161" i="3" s="1"/>
  <c r="G507" i="3" s="1"/>
  <c r="IW507" i="3" s="1"/>
  <c r="N63" i="2"/>
  <c r="N64" i="2" s="1"/>
  <c r="N72" i="2"/>
  <c r="N76" i="2" s="1"/>
  <c r="M76" i="2"/>
  <c r="L82" i="2"/>
  <c r="O87" i="2"/>
  <c r="M61" i="2"/>
  <c r="M270" i="2"/>
  <c r="L272" i="2"/>
  <c r="N270" i="2"/>
  <c r="M70" i="2"/>
  <c r="M71" i="2" s="1"/>
  <c r="N158" i="2"/>
  <c r="O157" i="2"/>
  <c r="N156" i="2"/>
  <c r="O155" i="2"/>
  <c r="O146" i="2"/>
  <c r="N154" i="2"/>
  <c r="N160" i="2"/>
  <c r="O159" i="2"/>
  <c r="O31" i="2"/>
  <c r="O35" i="2" s="1"/>
  <c r="O16" i="2"/>
  <c r="O20" i="2" s="1"/>
  <c r="O41" i="2"/>
  <c r="O45" i="2" s="1"/>
  <c r="O46" i="2"/>
  <c r="O50" i="2" s="1"/>
  <c r="O26" i="2"/>
  <c r="O30" i="2" s="1"/>
  <c r="O51" i="2"/>
  <c r="O55" i="2" s="1"/>
  <c r="O36" i="2"/>
  <c r="O40" i="2" s="1"/>
  <c r="O77" i="2"/>
  <c r="O81" i="2" s="1"/>
  <c r="O21" i="2"/>
  <c r="O25" i="2" s="1"/>
  <c r="O56" i="2"/>
  <c r="O60" i="2" s="1"/>
  <c r="O11" i="2"/>
  <c r="O15" i="2" s="1"/>
  <c r="O65" i="2"/>
  <c r="O69" i="2" s="1"/>
  <c r="O63" i="2" l="1"/>
  <c r="O64" i="2" s="1"/>
  <c r="O72" i="2"/>
  <c r="O76" i="2" s="1"/>
  <c r="M62" i="2"/>
  <c r="M82" i="2" s="1"/>
  <c r="L145" i="2"/>
  <c r="O160" i="2"/>
  <c r="O154" i="2"/>
  <c r="O156" i="2"/>
  <c r="O158" i="2"/>
  <c r="N70" i="2"/>
  <c r="N71" i="2" s="1"/>
  <c r="O270" i="2"/>
  <c r="N272" i="2"/>
  <c r="M272" i="2"/>
  <c r="N61" i="2"/>
  <c r="L163" i="2" l="1"/>
  <c r="L164" i="2" s="1"/>
  <c r="L505" i="2" s="1"/>
  <c r="L507" i="2" s="1"/>
  <c r="N62" i="2"/>
  <c r="N82" i="2" s="1"/>
  <c r="M145" i="2"/>
  <c r="O61" i="2"/>
  <c r="O272" i="2"/>
  <c r="O70" i="2"/>
  <c r="O71" i="2" s="1"/>
  <c r="M163" i="2" l="1"/>
  <c r="M164" i="2" s="1"/>
  <c r="O62" i="2"/>
  <c r="O82" i="2" s="1"/>
  <c r="N145" i="2"/>
  <c r="N163" i="2" l="1"/>
  <c r="N164" i="2" s="1"/>
  <c r="N505" i="2" s="1"/>
  <c r="O145" i="2"/>
  <c r="O163" i="2" l="1"/>
  <c r="O164" i="2" s="1"/>
  <c r="O505" i="2" l="1"/>
  <c r="P164" i="2" s="1"/>
  <c r="P243" i="2" l="1"/>
  <c r="P57" i="2"/>
  <c r="P155" i="2"/>
  <c r="P107" i="2"/>
  <c r="P306" i="2"/>
  <c r="P209" i="2"/>
  <c r="P394" i="2"/>
  <c r="P29" i="2"/>
  <c r="P188" i="2"/>
  <c r="P495" i="2"/>
  <c r="P139" i="2"/>
  <c r="P280" i="2"/>
  <c r="P90" i="2"/>
  <c r="P252" i="2"/>
  <c r="P381" i="2"/>
  <c r="P302" i="2"/>
  <c r="P67" i="2"/>
  <c r="P114" i="2"/>
  <c r="P469" i="2"/>
  <c r="P242" i="2"/>
  <c r="P384" i="2"/>
  <c r="P34" i="2"/>
  <c r="P241" i="2"/>
  <c r="P21" i="2"/>
  <c r="P479" i="2"/>
  <c r="P202" i="2"/>
  <c r="P391" i="2"/>
  <c r="P253" i="2"/>
  <c r="P370" i="2"/>
  <c r="P146" i="2"/>
  <c r="P124" i="2"/>
  <c r="P331" i="2"/>
  <c r="P285" i="2"/>
  <c r="P498" i="2"/>
  <c r="P199" i="2"/>
  <c r="P236" i="2"/>
  <c r="P368" i="2"/>
  <c r="P115" i="2"/>
  <c r="P140" i="2"/>
  <c r="P221" i="2"/>
  <c r="P375" i="2"/>
  <c r="P225" i="2"/>
  <c r="P126" i="2"/>
  <c r="P54" i="2"/>
  <c r="P129" i="2"/>
  <c r="P132" i="2"/>
  <c r="P108" i="2"/>
  <c r="P446" i="2"/>
  <c r="P464" i="2"/>
  <c r="P439" i="2"/>
  <c r="P289" i="2"/>
  <c r="P59" i="2"/>
  <c r="P342" i="2"/>
  <c r="P457" i="2"/>
  <c r="P123" i="2"/>
  <c r="P410" i="2"/>
  <c r="P262" i="2"/>
  <c r="P122" i="2"/>
  <c r="P151" i="2"/>
  <c r="P95" i="2"/>
  <c r="P424" i="2"/>
  <c r="P232" i="2"/>
  <c r="P288" i="2"/>
  <c r="P88" i="2"/>
  <c r="P75" i="2"/>
  <c r="P317" i="2"/>
  <c r="P307" i="2"/>
  <c r="P292" i="2"/>
  <c r="P211" i="2"/>
  <c r="P16" i="2"/>
  <c r="P310" i="2"/>
  <c r="P149" i="2"/>
  <c r="P300" i="2"/>
  <c r="P273" i="2"/>
  <c r="P494" i="2"/>
  <c r="P230" i="2"/>
  <c r="P142" i="2"/>
  <c r="P271" i="2"/>
  <c r="P93" i="2"/>
  <c r="P74" i="2"/>
  <c r="P408" i="2"/>
  <c r="P130" i="2"/>
  <c r="P406" i="2"/>
  <c r="P344" i="2"/>
  <c r="P450" i="2"/>
  <c r="P445" i="2"/>
  <c r="P192" i="2"/>
  <c r="P395" i="2"/>
  <c r="P33" i="2"/>
  <c r="P305" i="2"/>
  <c r="P153" i="2"/>
  <c r="P266" i="2"/>
  <c r="P217" i="2"/>
  <c r="P23" i="2"/>
  <c r="P97" i="2"/>
  <c r="P499" i="2"/>
  <c r="P328" i="2"/>
  <c r="P193" i="2"/>
  <c r="P416" i="2"/>
  <c r="P100" i="2"/>
  <c r="P367" i="2"/>
  <c r="P220" i="2"/>
  <c r="P452" i="2"/>
  <c r="P443" i="2"/>
  <c r="P470" i="2"/>
  <c r="P396" i="2"/>
  <c r="P334" i="2"/>
  <c r="P214" i="2"/>
  <c r="P504" i="2"/>
  <c r="P501" i="2"/>
  <c r="P156" i="2"/>
  <c r="P37" i="2"/>
  <c r="P336" i="2"/>
  <c r="P371" i="2"/>
  <c r="P196" i="2"/>
  <c r="P435" i="2"/>
  <c r="P290" i="2"/>
  <c r="P279" i="2"/>
  <c r="P411" i="2"/>
  <c r="P374" i="2"/>
  <c r="P197" i="2"/>
  <c r="P299" i="2"/>
  <c r="P397" i="2"/>
  <c r="P323" i="2"/>
  <c r="P128" i="2"/>
  <c r="P213" i="2"/>
  <c r="P89" i="2"/>
  <c r="P245" i="2"/>
  <c r="P448" i="2"/>
  <c r="P66" i="2"/>
  <c r="P48" i="2"/>
  <c r="P87" i="2"/>
  <c r="P162" i="2"/>
  <c r="P441" i="2"/>
  <c r="P356" i="2"/>
  <c r="P223" i="2"/>
  <c r="P185" i="2"/>
  <c r="P404" i="2"/>
  <c r="P475" i="2"/>
  <c r="P362" i="2"/>
  <c r="P141" i="2"/>
  <c r="P187" i="2"/>
  <c r="P91" i="2"/>
  <c r="P49" i="2"/>
  <c r="P274" i="2"/>
  <c r="P144" i="2"/>
  <c r="P405" i="2"/>
  <c r="P13" i="2"/>
  <c r="P476" i="2"/>
  <c r="P257" i="2"/>
  <c r="P486" i="2"/>
  <c r="P259" i="2"/>
  <c r="P150" i="2"/>
  <c r="P338" i="2"/>
  <c r="P56" i="2"/>
  <c r="P134" i="2"/>
  <c r="P212" i="2"/>
  <c r="P321" i="2"/>
  <c r="P282" i="2"/>
  <c r="P38" i="2"/>
  <c r="P203" i="2"/>
  <c r="P343" i="2"/>
  <c r="P222" i="2"/>
  <c r="P77" i="2"/>
  <c r="P103" i="2"/>
  <c r="P426" i="2"/>
  <c r="P235" i="2"/>
  <c r="P276" i="2"/>
  <c r="P373" i="2"/>
  <c r="P312" i="2"/>
  <c r="P466" i="2"/>
  <c r="P485" i="2"/>
  <c r="P110" i="2"/>
  <c r="P468" i="2"/>
  <c r="P293" i="2"/>
  <c r="P277" i="2"/>
  <c r="P399" i="2"/>
  <c r="P210" i="2"/>
  <c r="P251" i="2"/>
  <c r="P357" i="2"/>
  <c r="P460" i="2"/>
  <c r="P291" i="2"/>
  <c r="P419" i="2"/>
  <c r="P228" i="2"/>
  <c r="P148" i="2"/>
  <c r="P377" i="2"/>
  <c r="P216" i="2"/>
  <c r="P378" i="2"/>
  <c r="P250" i="2"/>
  <c r="P491" i="2"/>
  <c r="P249" i="2"/>
  <c r="P268" i="2"/>
  <c r="P119" i="2"/>
  <c r="P278" i="2"/>
  <c r="P233" i="2"/>
  <c r="P112" i="2"/>
  <c r="P359" i="2"/>
  <c r="P161" i="2"/>
  <c r="P204" i="2"/>
  <c r="P260" i="2"/>
  <c r="P432" i="2"/>
  <c r="P136" i="2"/>
  <c r="P42" i="2"/>
  <c r="P358" i="2"/>
  <c r="P473" i="2"/>
  <c r="P47" i="2"/>
  <c r="P231" i="2"/>
  <c r="P96" i="2"/>
  <c r="P19" i="2"/>
  <c r="P298" i="2"/>
  <c r="P52" i="2"/>
  <c r="P229" i="2"/>
  <c r="P366" i="2"/>
  <c r="P237" i="2"/>
  <c r="P311" i="2"/>
  <c r="P386" i="2"/>
  <c r="P239" i="2"/>
  <c r="P80" i="2"/>
  <c r="P459" i="2"/>
  <c r="P428" i="2"/>
  <c r="P99" i="2"/>
  <c r="P275" i="2"/>
  <c r="P380" i="2"/>
  <c r="P297" i="2"/>
  <c r="P27" i="2"/>
  <c r="P104" i="2"/>
  <c r="P340" i="2"/>
  <c r="P219" i="2"/>
  <c r="P463" i="2"/>
  <c r="P137" i="2"/>
  <c r="P372" i="2"/>
  <c r="P454" i="2"/>
  <c r="P420" i="2"/>
  <c r="P488" i="2"/>
  <c r="P327" i="2"/>
  <c r="P402" i="2"/>
  <c r="P143" i="2"/>
  <c r="P333" i="2"/>
  <c r="P314" i="2"/>
  <c r="P304" i="2"/>
  <c r="P350" i="2"/>
  <c r="P474" i="2"/>
  <c r="P414" i="2"/>
  <c r="P284" i="2"/>
  <c r="P318" i="2"/>
  <c r="P301" i="2"/>
  <c r="P190" i="2"/>
  <c r="P283" i="2"/>
  <c r="P102" i="2"/>
  <c r="P263" i="2"/>
  <c r="P322" i="2"/>
  <c r="P483" i="2"/>
  <c r="P392" i="2"/>
  <c r="P353" i="2"/>
  <c r="P365" i="2"/>
  <c r="P320" i="2"/>
  <c r="P332" i="2"/>
  <c r="P32" i="2"/>
  <c r="P354" i="2"/>
  <c r="P461" i="2"/>
  <c r="P246" i="2"/>
  <c r="P177" i="2"/>
  <c r="P447" i="2"/>
  <c r="P413" i="2"/>
  <c r="P127" i="2"/>
  <c r="P496" i="2"/>
  <c r="P265" i="2"/>
  <c r="P238" i="2"/>
  <c r="P490" i="2"/>
  <c r="P244" i="2"/>
  <c r="P313" i="2"/>
  <c r="P72" i="2"/>
  <c r="P51" i="2"/>
  <c r="P200" i="2"/>
  <c r="P296" i="2"/>
  <c r="P418" i="2"/>
  <c r="P431" i="2"/>
  <c r="P337" i="2"/>
  <c r="P467" i="2"/>
  <c r="P502" i="2"/>
  <c r="P500" i="2"/>
  <c r="P98" i="2"/>
  <c r="P189" i="2"/>
  <c r="P191" i="2"/>
  <c r="P78" i="2"/>
  <c r="P451" i="2"/>
  <c r="P438" i="2"/>
  <c r="P339" i="2"/>
  <c r="P388" i="2"/>
  <c r="P113" i="2"/>
  <c r="P363" i="2"/>
  <c r="P348" i="2"/>
  <c r="P400" i="2"/>
  <c r="P58" i="2"/>
  <c r="P152" i="2"/>
  <c r="P118" i="2"/>
  <c r="P206" i="2"/>
  <c r="P487" i="2"/>
  <c r="P26" i="2"/>
  <c r="P493" i="2"/>
  <c r="P186" i="2"/>
  <c r="P316" i="2"/>
  <c r="P482" i="2"/>
  <c r="P430" i="2"/>
  <c r="P471" i="2"/>
  <c r="P255" i="2"/>
  <c r="P369" i="2"/>
  <c r="P407" i="2"/>
  <c r="P403" i="2"/>
  <c r="P157" i="2"/>
  <c r="P138" i="2"/>
  <c r="P195" i="2"/>
  <c r="P176" i="2"/>
  <c r="P131" i="2"/>
  <c r="P261" i="2"/>
  <c r="P272" i="2"/>
  <c r="P379" i="2"/>
  <c r="P492" i="2"/>
  <c r="P105" i="2"/>
  <c r="P264" i="2"/>
  <c r="P345" i="2"/>
  <c r="P160" i="2"/>
  <c r="P158" i="2"/>
  <c r="P465" i="2"/>
  <c r="P325" i="2"/>
  <c r="P70" i="2"/>
  <c r="P71" i="2" s="1"/>
  <c r="P425" i="2"/>
  <c r="P437" i="2"/>
  <c r="P178" i="2"/>
  <c r="P376" i="2"/>
  <c r="P458" i="2"/>
  <c r="P79" i="2"/>
  <c r="P147" i="2"/>
  <c r="P478" i="2"/>
  <c r="P207" i="2"/>
  <c r="P427" i="2"/>
  <c r="P294" i="2"/>
  <c r="P364" i="2"/>
  <c r="P349" i="2"/>
  <c r="P422" i="2"/>
  <c r="P409" i="2"/>
  <c r="P329" i="2"/>
  <c r="P398" i="2"/>
  <c r="P497" i="2"/>
  <c r="P330" i="2"/>
  <c r="P269" i="2"/>
  <c r="P295" i="2"/>
  <c r="P286" i="2"/>
  <c r="P346" i="2"/>
  <c r="P352" i="2"/>
  <c r="P401" i="2"/>
  <c r="P121" i="2"/>
  <c r="P281" i="2"/>
  <c r="P351" i="2"/>
  <c r="P254" i="2"/>
  <c r="P234" i="2"/>
  <c r="P14" i="2"/>
  <c r="P208" i="2"/>
  <c r="P433" i="2"/>
  <c r="P258" i="2"/>
  <c r="P436" i="2"/>
  <c r="P28" i="2"/>
  <c r="P68" i="2"/>
  <c r="P120" i="2"/>
  <c r="P480" i="2"/>
  <c r="P267" i="2"/>
  <c r="P18" i="2"/>
  <c r="P61" i="2"/>
  <c r="P62" i="2" s="1"/>
  <c r="P326" i="2"/>
  <c r="P477" i="2"/>
  <c r="P218" i="2"/>
  <c r="P31" i="2"/>
  <c r="P63" i="2"/>
  <c r="P64" i="2" s="1"/>
  <c r="P36" i="2"/>
  <c r="P135" i="2"/>
  <c r="P117" i="2"/>
  <c r="P503" i="2"/>
  <c r="P429" i="2"/>
  <c r="P65" i="2"/>
  <c r="P335" i="2"/>
  <c r="P46" i="2"/>
  <c r="P442" i="2"/>
  <c r="P389" i="2"/>
  <c r="P319" i="2"/>
  <c r="P360" i="2"/>
  <c r="P215" i="2"/>
  <c r="P109" i="2"/>
  <c r="P226" i="2"/>
  <c r="P347" i="2"/>
  <c r="P240" i="2"/>
  <c r="P481" i="2"/>
  <c r="P440" i="2"/>
  <c r="P194" i="2"/>
  <c r="P324" i="2"/>
  <c r="P472" i="2"/>
  <c r="P341" i="2"/>
  <c r="P44" i="2"/>
  <c r="P94" i="2"/>
  <c r="P256" i="2"/>
  <c r="P449" i="2"/>
  <c r="P22" i="2"/>
  <c r="P484" i="2"/>
  <c r="P92" i="2"/>
  <c r="P227" i="2"/>
  <c r="P455" i="2"/>
  <c r="P415" i="2"/>
  <c r="P315" i="2"/>
  <c r="P456" i="2"/>
  <c r="P73" i="2"/>
  <c r="P111" i="2"/>
  <c r="P361" i="2"/>
  <c r="P224" i="2"/>
  <c r="P462" i="2"/>
  <c r="P201" i="2"/>
  <c r="P12" i="2"/>
  <c r="P39" i="2"/>
  <c r="P287" i="2"/>
  <c r="P385" i="2"/>
  <c r="P393" i="2"/>
  <c r="P116" i="2"/>
  <c r="P390" i="2"/>
  <c r="P270" i="2"/>
  <c r="P11" i="2"/>
  <c r="P53" i="2"/>
  <c r="P43" i="2"/>
  <c r="P106" i="2"/>
  <c r="P309" i="2"/>
  <c r="P247" i="2"/>
  <c r="P205" i="2"/>
  <c r="P355" i="2"/>
  <c r="P133" i="2"/>
  <c r="P248" i="2"/>
  <c r="P417" i="2"/>
  <c r="P101" i="2"/>
  <c r="P198" i="2"/>
  <c r="P423" i="2"/>
  <c r="P453" i="2"/>
  <c r="P444" i="2"/>
  <c r="P308" i="2"/>
  <c r="P434" i="2"/>
  <c r="P303" i="2"/>
  <c r="P383" i="2"/>
  <c r="P17" i="2"/>
  <c r="P159" i="2"/>
  <c r="P421" i="2"/>
  <c r="P387" i="2"/>
  <c r="P41" i="2"/>
  <c r="P125" i="2"/>
  <c r="P412" i="2"/>
  <c r="P24" i="2"/>
  <c r="P489" i="2"/>
  <c r="P382" i="2"/>
  <c r="P76" i="2" l="1"/>
  <c r="P69" i="2"/>
  <c r="P20" i="2"/>
  <c r="P154" i="2"/>
  <c r="P40" i="2"/>
  <c r="P25" i="2"/>
  <c r="P50" i="2"/>
  <c r="P45" i="2"/>
  <c r="P15" i="2"/>
  <c r="P81" i="2"/>
  <c r="P145" i="2"/>
  <c r="P30" i="2"/>
  <c r="P60" i="2"/>
  <c r="P35" i="2"/>
  <c r="P179" i="2"/>
  <c r="P55" i="2"/>
  <c r="P163" i="2" l="1"/>
  <c r="P82" i="2"/>
  <c r="P505" i="2" s="1"/>
</calcChain>
</file>

<file path=xl/sharedStrings.xml><?xml version="1.0" encoding="utf-8"?>
<sst xmlns="http://schemas.openxmlformats.org/spreadsheetml/2006/main" count="3693" uniqueCount="862">
  <si>
    <t>Tipo Informe</t>
  </si>
  <si>
    <t>32-CALIFICACIÓN Y GRADUACIÓN DE CRÉDITOS Y DERECHO</t>
  </si>
  <si>
    <t>Formulario</t>
  </si>
  <si>
    <t>Moneda Informe</t>
  </si>
  <si>
    <t>Entidad</t>
  </si>
  <si>
    <t>Fecha</t>
  </si>
  <si>
    <t>Periodicidad</t>
  </si>
  <si>
    <t>NO APLICA</t>
  </si>
  <si>
    <t/>
  </si>
  <si>
    <t>País</t>
  </si>
  <si>
    <t>80 80 - COLOMBIA</t>
  </si>
  <si>
    <t>11001 BOGOTA-D.C.-BOGOTA D.C.</t>
  </si>
  <si>
    <t xml:space="preserve">25473 MOSQUERA-CUNDINAMARCA            </t>
  </si>
  <si>
    <t>PROYECTO DETERMINACIÓN DE DERECHOS DE VOTO 819</t>
  </si>
  <si>
    <t>Nombre o  Razón Social</t>
  </si>
  <si>
    <t>Nit o Cédula de Ciudadanía</t>
  </si>
  <si>
    <t>Dirección de Notificación</t>
  </si>
  <si>
    <t>Ciudad o Municipio</t>
  </si>
  <si>
    <t>Tipo de Vinculo con el Deudor, Socios, Admon o Controlante?</t>
  </si>
  <si>
    <t>No de la Obligación</t>
  </si>
  <si>
    <t>Saldo de Capital por Pagar</t>
  </si>
  <si>
    <t>Saldo Capital Vencido</t>
  </si>
  <si>
    <t>Valor Capital Vencido-Actualizado IPC DANE</t>
  </si>
  <si>
    <t>Derechos de Voto</t>
  </si>
  <si>
    <t>Participación Derechos de Voto (%)</t>
  </si>
  <si>
    <t>5 NINGUNO</t>
  </si>
  <si>
    <t>PASIVOS CALIFICACIÓN Y GRADUACIÓN DE CRÉDITOS - 820</t>
  </si>
  <si>
    <t>Nombre o Razón Social</t>
  </si>
  <si>
    <t>Clase de Crédito</t>
  </si>
  <si>
    <t>Saldo Capital por Pagar</t>
  </si>
  <si>
    <t>Identificación Bien en Garantía</t>
  </si>
  <si>
    <t>LABORAL</t>
  </si>
  <si>
    <t>FV (ELIMINAR)</t>
  </si>
  <si>
    <t>FEV: 23460</t>
  </si>
  <si>
    <t>QUIROGRAFARIO</t>
  </si>
  <si>
    <t>Asociación de Copropietarios de Celta Trade Park Uno</t>
  </si>
  <si>
    <t>BAM SAS</t>
  </si>
  <si>
    <t>BANCO GNB SUDAMERIS S.A</t>
  </si>
  <si>
    <t>FORMAS Y PAPELES SAS</t>
  </si>
  <si>
    <t>FV 25028</t>
  </si>
  <si>
    <t>FV 24959</t>
  </si>
  <si>
    <t>FV 24937</t>
  </si>
  <si>
    <t>FV 24928</t>
  </si>
  <si>
    <t>FE-993</t>
  </si>
  <si>
    <t>CARTONGRAF S.A.S.</t>
  </si>
  <si>
    <t>CLAUDIA PAOLA PAEZ CARDENAS</t>
  </si>
  <si>
    <t>FE6070</t>
  </si>
  <si>
    <t>FE6089</t>
  </si>
  <si>
    <t>FE6114</t>
  </si>
  <si>
    <t>FE6147</t>
  </si>
  <si>
    <t>COLOMBIANA DE PET S.A.S.</t>
  </si>
  <si>
    <t>COLPENSIONES</t>
  </si>
  <si>
    <t>COMPENSAR</t>
  </si>
  <si>
    <t>DANIEL HERNANDO GOMEZ GOMEZ</t>
  </si>
  <si>
    <t>DANIELA CADENA PEÑA</t>
  </si>
  <si>
    <t>DAVID ESTEBAN LAGUNA OSORIO</t>
  </si>
  <si>
    <t>DIAN</t>
  </si>
  <si>
    <t>FISCAL</t>
  </si>
  <si>
    <t>PARAFISCAL</t>
  </si>
  <si>
    <t>DIANA MARCELA AMAYA PULIDO</t>
  </si>
  <si>
    <t>FEE 1529 OC 1665</t>
  </si>
  <si>
    <t>FEE 1538 OC 1665</t>
  </si>
  <si>
    <t>ENGUEDI SAS</t>
  </si>
  <si>
    <t>ESENSI S.A.S</t>
  </si>
  <si>
    <t>CFE -12725</t>
  </si>
  <si>
    <t>CFE-12981</t>
  </si>
  <si>
    <t>MAYRA ALEJANDRA ESTRADA PALMERA</t>
  </si>
  <si>
    <t>F010-000000122409</t>
  </si>
  <si>
    <t>F003-00000015195</t>
  </si>
  <si>
    <t>F003-00000015196</t>
  </si>
  <si>
    <t>F003-00000015211</t>
  </si>
  <si>
    <t>F003-00000015233</t>
  </si>
  <si>
    <t>F003-00000015297</t>
  </si>
  <si>
    <t>F003-00000015411</t>
  </si>
  <si>
    <t>F003-00000015413</t>
  </si>
  <si>
    <t>F003-00000015414</t>
  </si>
  <si>
    <t xml:space="preserve"> FINEAROM S.A.S</t>
  </si>
  <si>
    <t>asistente.contable@asocelta.org</t>
  </si>
  <si>
    <t>ldpuentes@bia.com.co</t>
  </si>
  <si>
    <t>ddbenavide@gnbsudameris.com.co</t>
  </si>
  <si>
    <t>car_auditorconsultor@yahoo.es</t>
  </si>
  <si>
    <t>comercial4@cartongraf.com.co</t>
  </si>
  <si>
    <t>claudiapaez0118@gmail.com</t>
  </si>
  <si>
    <t>gerencia@colombianadepet.com.co</t>
  </si>
  <si>
    <t>WIALGECIRAC@compensar.com</t>
  </si>
  <si>
    <t>dhgdaniel@hotmail.com</t>
  </si>
  <si>
    <t>daniecadena0516@gmail.com</t>
  </si>
  <si>
    <t>davielo79@gmail.com</t>
  </si>
  <si>
    <t>mquirogas@dian.gov.co</t>
  </si>
  <si>
    <t>dianaamaya1525@gmail.com</t>
  </si>
  <si>
    <t>enguedisas@hotmail.com</t>
  </si>
  <si>
    <t>direccion.financiera@esensi.co</t>
  </si>
  <si>
    <t>mayraestradapalmera@hotmail.com</t>
  </si>
  <si>
    <t>contabilidad@finearom.com</t>
  </si>
  <si>
    <t>salguero.antonio@flexolabel.co</t>
  </si>
  <si>
    <t xml:space="preserve"> FLEXOLABEL SAS</t>
  </si>
  <si>
    <t>FVF1625</t>
  </si>
  <si>
    <t>FVF1642</t>
  </si>
  <si>
    <t>FVF1659</t>
  </si>
  <si>
    <t>FVF1660</t>
  </si>
  <si>
    <t>FVF1682</t>
  </si>
  <si>
    <t>gquirogamolano@gmail.com</t>
  </si>
  <si>
    <t>GINA PAOLA QUIROGA MOLANO</t>
  </si>
  <si>
    <t>GISELA EMILSE GONZALES RAMOS</t>
  </si>
  <si>
    <t>gisellgonzalez490@gmail.com</t>
  </si>
  <si>
    <t>HANDLER SAS</t>
  </si>
  <si>
    <t>abello@handlercolombia.com</t>
  </si>
  <si>
    <t>RF 79085</t>
  </si>
  <si>
    <t>RF 79367</t>
  </si>
  <si>
    <t>RF 79368</t>
  </si>
  <si>
    <t>RF 79591</t>
  </si>
  <si>
    <t>RF 79592</t>
  </si>
  <si>
    <t>RF 79593</t>
  </si>
  <si>
    <t>RF 79789</t>
  </si>
  <si>
    <t>RF 79790</t>
  </si>
  <si>
    <t>RF 79791</t>
  </si>
  <si>
    <t>RF 79792</t>
  </si>
  <si>
    <t>RF 79850</t>
  </si>
  <si>
    <t>RF 79851</t>
  </si>
  <si>
    <t>RF 80002</t>
  </si>
  <si>
    <t>RF 80003</t>
  </si>
  <si>
    <t>RF 80004</t>
  </si>
  <si>
    <t>QUIMICOS INTEGRALES SAS</t>
  </si>
  <si>
    <t>FV0000003936</t>
  </si>
  <si>
    <t>FV0000003974</t>
  </si>
  <si>
    <t>FV0000004044</t>
  </si>
  <si>
    <t>FV0000004099</t>
  </si>
  <si>
    <t>FV0000004161</t>
  </si>
  <si>
    <t>FV0000004193</t>
  </si>
  <si>
    <t>FV0000004238</t>
  </si>
  <si>
    <t>FV0000004333</t>
  </si>
  <si>
    <t>FV0000004406</t>
  </si>
  <si>
    <t>FV0000004407</t>
  </si>
  <si>
    <t>FV0000004408</t>
  </si>
  <si>
    <t>FV0000008056</t>
  </si>
  <si>
    <t>FV0000008057</t>
  </si>
  <si>
    <t>FV0000008106</t>
  </si>
  <si>
    <t>FV0000008107</t>
  </si>
  <si>
    <t>financiero@quimicosintegrales.com</t>
  </si>
  <si>
    <t>IMPRESIONES Y PLASTICOS SAS</t>
  </si>
  <si>
    <t>FE 9364</t>
  </si>
  <si>
    <t>FE 9365</t>
  </si>
  <si>
    <t>FE 9366</t>
  </si>
  <si>
    <t>FE 9401</t>
  </si>
  <si>
    <t>FE 9402</t>
  </si>
  <si>
    <t>FE 9424</t>
  </si>
  <si>
    <t>FE 9442</t>
  </si>
  <si>
    <t>FE 9466</t>
  </si>
  <si>
    <t>FE 9501</t>
  </si>
  <si>
    <t>FE 9554</t>
  </si>
  <si>
    <t>FE 9612</t>
  </si>
  <si>
    <t>FE 9617</t>
  </si>
  <si>
    <t>FE 9659</t>
  </si>
  <si>
    <t>FE 9697</t>
  </si>
  <si>
    <t>FE 9806</t>
  </si>
  <si>
    <t>auxiliar@impresionyplasticos.com</t>
  </si>
  <si>
    <t>FEIN 17388</t>
  </si>
  <si>
    <t>FEIN 17446</t>
  </si>
  <si>
    <t>FEIN 17551</t>
  </si>
  <si>
    <t>FEIN 17652</t>
  </si>
  <si>
    <t>FEIN 17711</t>
  </si>
  <si>
    <t>FEIN 17832</t>
  </si>
  <si>
    <t>FEIN 17849</t>
  </si>
  <si>
    <t>FEIN 17896</t>
  </si>
  <si>
    <t>FEIN 17897</t>
  </si>
  <si>
    <t>FEIN 17934</t>
  </si>
  <si>
    <t>FEIN 18074</t>
  </si>
  <si>
    <t>FEIN 18121</t>
  </si>
  <si>
    <t>FEIN 18207</t>
  </si>
  <si>
    <t>FEIN 18300</t>
  </si>
  <si>
    <t>FEIN 18301</t>
  </si>
  <si>
    <t>FEIN 18302</t>
  </si>
  <si>
    <t>FEIN 18408</t>
  </si>
  <si>
    <t>FEIN 18544</t>
  </si>
  <si>
    <t>FEIN 18545</t>
  </si>
  <si>
    <t>FEIN 18546</t>
  </si>
  <si>
    <t>IN CHEMICAL SAS</t>
  </si>
  <si>
    <t>venus.zambrano@inchemical.com</t>
  </si>
  <si>
    <t>INDUSTRIAS CHEMICAL SUPERIOR</t>
  </si>
  <si>
    <t>alcoholesindustriales1@gmail.com</t>
  </si>
  <si>
    <t>FEIC 4889</t>
  </si>
  <si>
    <t>FEIC 4912</t>
  </si>
  <si>
    <t>JEIDY ALEXANDRA MANJARREZ ROMERO</t>
  </si>
  <si>
    <t>fundec.manjarrezjeidy@gmail.com</t>
  </si>
  <si>
    <t>JUAN MANUEL APONTE BARRAGAN</t>
  </si>
  <si>
    <t>txtimage@gmail.com</t>
  </si>
  <si>
    <t>F8264867</t>
  </si>
  <si>
    <t>SATRACK SAS</t>
  </si>
  <si>
    <t>legal@satrack.com</t>
  </si>
  <si>
    <t>lina.maya.sa@gmail.com</t>
  </si>
  <si>
    <t>LINA MERCEDES MAYA SALAZAR</t>
  </si>
  <si>
    <t>lina.santamaria@hotmail.com</t>
  </si>
  <si>
    <t>LINA MARIA SANTAMARIA ALVAREZ</t>
  </si>
  <si>
    <t>cartera@luvaga.com</t>
  </si>
  <si>
    <t>LUVAGA</t>
  </si>
  <si>
    <t>MG 868</t>
  </si>
  <si>
    <t>gerencia@majesticgff.com</t>
  </si>
  <si>
    <t>MAJESTIC FLAVORS AND FRAGANCES SAS</t>
  </si>
  <si>
    <t>MARIA CONSUELO PAREJA SIERRA</t>
  </si>
  <si>
    <t>mariaconsuelop_236@hotmail.com</t>
  </si>
  <si>
    <t>NOVAROMAS S.A</t>
  </si>
  <si>
    <t>FEL 00005238</t>
  </si>
  <si>
    <t>FEL 00005447</t>
  </si>
  <si>
    <t>sosorio@novaromas.com</t>
  </si>
  <si>
    <t>envio.sgj@nuevaeps.com.co</t>
  </si>
  <si>
    <t>oscarortizabogados@hotmail.com</t>
  </si>
  <si>
    <t>TRANSPORTES Y LOGISTICA PASAMAR SAS</t>
  </si>
  <si>
    <t>FZA 887</t>
  </si>
  <si>
    <t>FZA 900</t>
  </si>
  <si>
    <t>FZA 954</t>
  </si>
  <si>
    <t>FZA 983</t>
  </si>
  <si>
    <t>BOG 53411</t>
  </si>
  <si>
    <t>FZA 994</t>
  </si>
  <si>
    <t>cartera@pasamar.com.co</t>
  </si>
  <si>
    <t>PLPK-10017094/FEPK064522</t>
  </si>
  <si>
    <t>PLPK-10017095/FEPK064523</t>
  </si>
  <si>
    <t>PLPK-10017096/FEPK064524</t>
  </si>
  <si>
    <t>PLPK-10017141/FEPK064569</t>
  </si>
  <si>
    <t>PLPK-10017142/FEPK064570</t>
  </si>
  <si>
    <t>PLPK-10017283/FEPK064713</t>
  </si>
  <si>
    <t>PLPK-10017334/FEPK064775</t>
  </si>
  <si>
    <t>PLPK-10017444/FEPK064875</t>
  </si>
  <si>
    <t>PLPK-10017445/FEPK064876</t>
  </si>
  <si>
    <t>PLPK-10017602/FEPK065037</t>
  </si>
  <si>
    <t>PLPK-10017687/FEPK065123</t>
  </si>
  <si>
    <t>PLPK-10017688/FEPK065124</t>
  </si>
  <si>
    <t>PLPK-10017823/FEPK065260</t>
  </si>
  <si>
    <t>PLPK-10017832/FEPK065260</t>
  </si>
  <si>
    <t>PELPAK S.A.- EN REORGANIZACIÓN</t>
  </si>
  <si>
    <t>dpena@pla.com.co</t>
  </si>
  <si>
    <t>PHITOTHER SAS</t>
  </si>
  <si>
    <t>extractosnaturales@phitother.com</t>
  </si>
  <si>
    <t>PLIEGO SAS</t>
  </si>
  <si>
    <t>proyectos@evelyngalicia.com</t>
  </si>
  <si>
    <t xml:space="preserve"> PEE 252</t>
  </si>
  <si>
    <t>PEE 265</t>
  </si>
  <si>
    <t xml:space="preserve"> 12/09/2024</t>
  </si>
  <si>
    <t>PEE 286</t>
  </si>
  <si>
    <t xml:space="preserve"> 02/10/2024</t>
  </si>
  <si>
    <t>QUIMICOS ADHARA S.A.S</t>
  </si>
  <si>
    <t>AD 4853</t>
  </si>
  <si>
    <t>AD 4611</t>
  </si>
  <si>
    <t>federicoaranagomez@gmail.com</t>
  </si>
  <si>
    <t>AD 4902</t>
  </si>
  <si>
    <t>F002-00000030797</t>
  </si>
  <si>
    <t>F002-00000030865</t>
  </si>
  <si>
    <t>F002-00000030866</t>
  </si>
  <si>
    <t>F002-00000030922</t>
  </si>
  <si>
    <t>F002-00000030950</t>
  </si>
  <si>
    <t>F002-00000030951</t>
  </si>
  <si>
    <t>F002-00000031104</t>
  </si>
  <si>
    <t>F002-00000031121</t>
  </si>
  <si>
    <t>F002-00000031155</t>
  </si>
  <si>
    <t>F002-00000031174</t>
  </si>
  <si>
    <t>F002-00000031192</t>
  </si>
  <si>
    <t>F002-00000031206</t>
  </si>
  <si>
    <t>F002-00000031246</t>
  </si>
  <si>
    <t>F002-00000031312</t>
  </si>
  <si>
    <t>F002-00000031366</t>
  </si>
  <si>
    <t>F002-00000031386</t>
  </si>
  <si>
    <t>RPM COLOMBIA SAS</t>
  </si>
  <si>
    <t>DESPERANZA@RPMCOLOMBIA.CO</t>
  </si>
  <si>
    <t>HildaRP@saludtotal.com.co</t>
  </si>
  <si>
    <t>OSCAR EDUARDO ORTIZ TRIVIÑO</t>
  </si>
  <si>
    <t>SANDRA MAGALI LOZANO MODERA</t>
  </si>
  <si>
    <t>sandralozanomodera@gmail.com</t>
  </si>
  <si>
    <t>SANITAS EPS</t>
  </si>
  <si>
    <t>carteraeps@colsanitas.com</t>
  </si>
  <si>
    <t>LUCTA GRANCOLOMBIANA SAS</t>
  </si>
  <si>
    <t>FN00086281</t>
  </si>
  <si>
    <t>maria.arango@lucta.com</t>
  </si>
  <si>
    <t>SM PLASTICOS SAS</t>
  </si>
  <si>
    <t>comercial@smplasticos.com</t>
  </si>
  <si>
    <t>FESC1059</t>
  </si>
  <si>
    <t>FESC1089</t>
  </si>
  <si>
    <t>juan.alvarez@solengroupcargo.com</t>
  </si>
  <si>
    <t xml:space="preserve"> SOLEN GROUP CARGO SAS</t>
  </si>
  <si>
    <t>VELAQUIMICOS SAS</t>
  </si>
  <si>
    <t>info@velaquimicos.com</t>
  </si>
  <si>
    <t>VQE3632</t>
  </si>
  <si>
    <t>VQE3703</t>
  </si>
  <si>
    <t>VQE3718</t>
  </si>
  <si>
    <t>VQE3773</t>
  </si>
  <si>
    <t>VQE3787</t>
  </si>
  <si>
    <t>VQE3844</t>
  </si>
  <si>
    <t>VQE3911</t>
  </si>
  <si>
    <t>YAZMIN ALEXANDRA BOHORQUEZ GARCIA</t>
  </si>
  <si>
    <t>alexandrabohorq@gmail.com</t>
  </si>
  <si>
    <t>YERSON STEVEN MANJARRES ORTEGA</t>
  </si>
  <si>
    <t>manjarresyerson777@gmail.com</t>
  </si>
  <si>
    <t>FV</t>
  </si>
  <si>
    <t>UNIQUE SERVICES COLOMBIA S A S</t>
  </si>
  <si>
    <t>alejosabogal67@gmail.com</t>
  </si>
  <si>
    <t>FV-2-4139</t>
  </si>
  <si>
    <t>FV-2-4174</t>
  </si>
  <si>
    <t>FV-2-4272</t>
  </si>
  <si>
    <t>FV-2-4292</t>
  </si>
  <si>
    <t>FV-2-4299</t>
  </si>
  <si>
    <t>NO RELACIONA</t>
  </si>
  <si>
    <t>DISAN COLOMBIA SAS</t>
  </si>
  <si>
    <t>claudia@montes-a.com</t>
  </si>
  <si>
    <t>1FV0010340843</t>
  </si>
  <si>
    <t>1FV0010340867</t>
  </si>
  <si>
    <t>1FV0010341054</t>
  </si>
  <si>
    <t>1FV0010341201</t>
  </si>
  <si>
    <t>1FV0010341263</t>
  </si>
  <si>
    <t>1FV0010341505</t>
  </si>
  <si>
    <t>1FV0010341929</t>
  </si>
  <si>
    <t>1FV0010341972</t>
  </si>
  <si>
    <t>1FV0010342300</t>
  </si>
  <si>
    <t>1FV0010342301</t>
  </si>
  <si>
    <t>1FV0010342507</t>
  </si>
  <si>
    <t>1FV0010342703</t>
  </si>
  <si>
    <t>1FV0010342958</t>
  </si>
  <si>
    <t>1FV0010342959</t>
  </si>
  <si>
    <t>1FV0010343197</t>
  </si>
  <si>
    <t>1FV0010343198</t>
  </si>
  <si>
    <t>NUEVA EPS</t>
  </si>
  <si>
    <t>SALUD TOTAL EPS</t>
  </si>
  <si>
    <t>FVE-54648</t>
  </si>
  <si>
    <t>FVE-54820</t>
  </si>
  <si>
    <t>prodithin@yahoo.com.co</t>
  </si>
  <si>
    <t>PRODITHIN LTDA</t>
  </si>
  <si>
    <t xml:space="preserve">CESANTIAS </t>
  </si>
  <si>
    <t>INTERES CESANTIAS</t>
  </si>
  <si>
    <t xml:space="preserve">VACACIONES </t>
  </si>
  <si>
    <t>PRIMA SERVICIOS</t>
  </si>
  <si>
    <t>ASESORIA JURIDICA</t>
  </si>
  <si>
    <t>VENTAS 2018-4</t>
  </si>
  <si>
    <t>VENTAS 2019-1</t>
  </si>
  <si>
    <t>VENTAS-2019-2</t>
  </si>
  <si>
    <t>VENTAS-2019-3</t>
  </si>
  <si>
    <t>VENTAS 2019-6</t>
  </si>
  <si>
    <t>VENTAS - 2020-1</t>
  </si>
  <si>
    <t>VENTAS 2024-1</t>
  </si>
  <si>
    <t>VENTAS 2024-4</t>
  </si>
  <si>
    <t>VENTAS 2018-4 INTERES</t>
  </si>
  <si>
    <t>VENTAS 2019-1 INTERES</t>
  </si>
  <si>
    <t>VENTAS-2019-2 INTERES</t>
  </si>
  <si>
    <t>VENTAS-2019-3 INTERES</t>
  </si>
  <si>
    <t>VENTAS 2019-6 INTERES</t>
  </si>
  <si>
    <t>VENTAS - 2020-1 INTERES</t>
  </si>
  <si>
    <t>VENTAS 2024-1 INTERES</t>
  </si>
  <si>
    <t>VENTAS 2024-4 INTERES</t>
  </si>
  <si>
    <t>RENTA CREE 2015 - INTERES</t>
  </si>
  <si>
    <t>RENTA CREE 2016 - INTERES</t>
  </si>
  <si>
    <t>IMPUESTO A LA RIQUEZA 2016- INTERES</t>
  </si>
  <si>
    <t>RENTA 2017 - INTERES</t>
  </si>
  <si>
    <t>VENTAS 2018-2 - INTERES</t>
  </si>
  <si>
    <t>VENTAS 2018-3 INTERES</t>
  </si>
  <si>
    <t>2019-10</t>
  </si>
  <si>
    <t>2019-11</t>
  </si>
  <si>
    <t>2019-12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</si>
  <si>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</si>
  <si>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</si>
  <si>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</si>
  <si>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</si>
  <si>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</si>
  <si>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</si>
  <si>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</si>
  <si>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</si>
  <si>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</si>
  <si>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</si>
  <si>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</si>
  <si>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</si>
  <si>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</si>
  <si>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</si>
  <si>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</si>
  <si>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</si>
  <si>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</si>
  <si>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</si>
  <si>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</si>
  <si>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</si>
  <si>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</si>
  <si>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</si>
  <si>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</si>
  <si>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</si>
  <si>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</si>
  <si>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</si>
  <si>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</si>
  <si>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</si>
  <si>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</si>
  <si>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</si>
  <si>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</si>
  <si>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</si>
  <si>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</si>
  <si>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</si>
  <si>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</si>
  <si>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</si>
  <si>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</si>
  <si>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</si>
  <si>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</si>
  <si>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</si>
  <si>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</si>
  <si>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</si>
  <si>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</si>
  <si>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</si>
  <si>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</si>
  <si>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</si>
  <si>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</si>
  <si>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</si>
  <si>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</si>
  <si>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</si>
  <si>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</si>
  <si>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</si>
  <si>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</si>
  <si>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</si>
  <si>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</si>
  <si>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PLPK-10017283/FEPK064774</t>
  </si>
  <si>
    <t>PLPK-10017602/FEPK065036</t>
  </si>
  <si>
    <t>1FV0010343482</t>
  </si>
  <si>
    <t>1FV0010343650</t>
  </si>
  <si>
    <t>PROVEEDOR</t>
  </si>
  <si>
    <t>QUIMICA LIDER SAS</t>
  </si>
  <si>
    <t>jduran@quimicalider.com</t>
  </si>
  <si>
    <t>001-FE-00037741-00</t>
  </si>
  <si>
    <t>001-FE-00037890-00</t>
  </si>
  <si>
    <t>001-FE-00037887-00</t>
  </si>
  <si>
    <t>001-FE-00037888-00</t>
  </si>
  <si>
    <t>001-FE-00037889-00</t>
  </si>
  <si>
    <t>001-FE-00038076-00</t>
  </si>
  <si>
    <t>001-FE-00038078-00</t>
  </si>
  <si>
    <t>001-FE-00038077-00</t>
  </si>
  <si>
    <t>001-FE-00038155-00</t>
  </si>
  <si>
    <t>001-FE-00038154-00</t>
  </si>
  <si>
    <t>001-FE-00038156-00</t>
  </si>
  <si>
    <t>001-FE-00038157-00</t>
  </si>
  <si>
    <t>001-FE-00038319-00</t>
  </si>
  <si>
    <t>001-FE-00038452-00</t>
  </si>
  <si>
    <t>001-FE-00038523-00</t>
  </si>
  <si>
    <t>001-FE-00038524-00</t>
  </si>
  <si>
    <t>001-FE-00038525-00</t>
  </si>
  <si>
    <t>001-FE-00038526-00</t>
  </si>
  <si>
    <t>001-FE-00038724-00</t>
  </si>
  <si>
    <t>001-FE-00038722-00</t>
  </si>
  <si>
    <t>001-FE-00038173-00</t>
  </si>
  <si>
    <t>001-FE-00038407-00</t>
  </si>
  <si>
    <t>PRODUCTOS Y SUMINISTROS LTDA</t>
  </si>
  <si>
    <t>830049630-3</t>
  </si>
  <si>
    <t>ventas@productosysuministros.com</t>
  </si>
  <si>
    <t>TRANSPORTES ANDINOS EN LIQUIDACION SAS</t>
  </si>
  <si>
    <t>facturacion@tal.com.co</t>
  </si>
  <si>
    <t>FV -TAL 1396 ( )</t>
  </si>
  <si>
    <t>FV -TAL 1397 ( )</t>
  </si>
  <si>
    <t>FV -TAL 1416 ( )</t>
  </si>
  <si>
    <t>FV -TAL 1417 ( )</t>
  </si>
  <si>
    <t>FV -TAL 1418 ( )</t>
  </si>
  <si>
    <t>FV -TAL 1419 ( )</t>
  </si>
  <si>
    <t>FV -TAL 1420 ( )</t>
  </si>
  <si>
    <t>FV -TAL 1435 ( )</t>
  </si>
  <si>
    <t>FV -TAL 1436 ( )</t>
  </si>
  <si>
    <t>FV -TAL 1452 ( )</t>
  </si>
  <si>
    <t>FV -TAL 1453 ( )</t>
  </si>
  <si>
    <t>FV -TAL 1454 ( )</t>
  </si>
  <si>
    <t>FV -TAL 1455 ( )</t>
  </si>
  <si>
    <t>FV -TAL 1456 ( )</t>
  </si>
  <si>
    <t>FV -TAL 1457 ( )</t>
  </si>
  <si>
    <t>FV -TAL 1458 ( )</t>
  </si>
  <si>
    <t>FV -TAL 1477 ( )</t>
  </si>
  <si>
    <t>FV -TAL 1478 ( )</t>
  </si>
  <si>
    <t>FV -TAL 1479 ( )</t>
  </si>
  <si>
    <t>FV -TAL 1480 ( )</t>
  </si>
  <si>
    <t>FV -TAL 1481 ( )</t>
  </si>
  <si>
    <t>FV -TAL 1486 ( )</t>
  </si>
  <si>
    <t>FV -TAL 1487 ( )</t>
  </si>
  <si>
    <t>FV -TAL 1488 ( )</t>
  </si>
  <si>
    <t>FV -TAL 1489 ( )</t>
  </si>
  <si>
    <t>FV -TAL 1490 ( )</t>
  </si>
  <si>
    <t>FV -TAL 1491 ( )</t>
  </si>
  <si>
    <t>FV -TAL 1492 ( )</t>
  </si>
  <si>
    <t>Total CLAUDIA PAOLA PAEZ CARDENAS</t>
  </si>
  <si>
    <t>Total DANIEL HERNANDO GOMEZ GOMEZ</t>
  </si>
  <si>
    <t>Total DANIELA CADENA PEÑA</t>
  </si>
  <si>
    <t>Total DAVID ESTEBAN LAGUNA OSORIO</t>
  </si>
  <si>
    <t>Total DIANA MARCELA AMAYA PULIDO</t>
  </si>
  <si>
    <t>Total GINA PAOLA QUIROGA MOLANO</t>
  </si>
  <si>
    <t>Total GISELA EMILSE GONZALES RAMOS</t>
  </si>
  <si>
    <t>Total JEIDY ALEXANDRA MANJARREZ ROMERO</t>
  </si>
  <si>
    <t>Total JUAN MANUEL APONTE BARRAGAN</t>
  </si>
  <si>
    <t>Total LINA MARIA SANTAMARIA ALVAREZ</t>
  </si>
  <si>
    <t>Total LINA MERCEDES MAYA SALAZAR</t>
  </si>
  <si>
    <t>Total MARIA CONSUELO PAREJA SIERRA</t>
  </si>
  <si>
    <t>Total MAYRA ALEJANDRA ESTRADA PALMERA</t>
  </si>
  <si>
    <t>Total SANDRA MAGALI LOZANO MODERA</t>
  </si>
  <si>
    <t>Total YAZMIN ALEXANDRA BOHORQUEZ GARCIA</t>
  </si>
  <si>
    <t>Total YERSON STEVEN MANJARRES ORTEGA</t>
  </si>
  <si>
    <t>TOTAL LABORAL</t>
  </si>
  <si>
    <t>Total DIAN</t>
  </si>
  <si>
    <t>TOTAL FISCALES</t>
  </si>
  <si>
    <t>Total COMPENSAR</t>
  </si>
  <si>
    <t>Total NUEVA EPS</t>
  </si>
  <si>
    <t>Total SALUD TOTAL EPS</t>
  </si>
  <si>
    <t>Total SANITAS EPS</t>
  </si>
  <si>
    <t>TOTAL PARAFISCALES Y SEGURIDAD SOCIAL</t>
  </si>
  <si>
    <t>SEGURIDAD SOCIAL</t>
  </si>
  <si>
    <t>Total  FINEAROM S.A.S</t>
  </si>
  <si>
    <t>Total  FLEXOLABEL SAS</t>
  </si>
  <si>
    <t>Total  SOLEN GROUP CARGO SAS</t>
  </si>
  <si>
    <t>Total BAM SAS</t>
  </si>
  <si>
    <t>Total CARTONGRAF S.A.S.</t>
  </si>
  <si>
    <t>Total COLOMBIANA DE PET S.A.S.</t>
  </si>
  <si>
    <t>Total DISAN COLOMBIA SAS</t>
  </si>
  <si>
    <t>Total ENGUEDI SAS</t>
  </si>
  <si>
    <t>Total ESENSI S.A.S</t>
  </si>
  <si>
    <t>Total HANDLER SAS</t>
  </si>
  <si>
    <t>Total IMPRESIONES Y PLASTICOS SAS</t>
  </si>
  <si>
    <t>Total IN CHEMICAL SAS</t>
  </si>
  <si>
    <t>Total INDUSTRIAS CHEMICAL SUPERIOR</t>
  </si>
  <si>
    <t>Total LUCTA GRANCOLOMBIANA SAS</t>
  </si>
  <si>
    <t>Total MAJESTIC FLAVORS AND FRAGANCES SAS</t>
  </si>
  <si>
    <t>Total NOVAROMAS S.A</t>
  </si>
  <si>
    <t>Total PELPAK S.A.- EN REORGANIZACIÓN</t>
  </si>
  <si>
    <t>Total PHITOTHER SAS</t>
  </si>
  <si>
    <t>Total PLIEGO SAS</t>
  </si>
  <si>
    <t>Total PRODITHIN LTDA</t>
  </si>
  <si>
    <t>Total QUIMICA LIDER SAS</t>
  </si>
  <si>
    <t>Total QUIMICOS ADHARA S.A.S</t>
  </si>
  <si>
    <t>Total QUIMICOS INTEGRALES SAS</t>
  </si>
  <si>
    <t>Total RPM COLOMBIA SAS</t>
  </si>
  <si>
    <t>Total SM PLASTICOS SAS</t>
  </si>
  <si>
    <t>Total TRANSPORTES ANDINOS EN LIQUIDACION SAS</t>
  </si>
  <si>
    <t>Total TRANSPORTES Y LOGISTICA PASAMAR SAS</t>
  </si>
  <si>
    <t>Total UNIQUE SERVICES COLOMBIA S A S</t>
  </si>
  <si>
    <t>Total VELAQUIMICOS SAS</t>
  </si>
  <si>
    <t>TOTAL PROVEEDORES</t>
  </si>
  <si>
    <t>Total FORMAS Y PAPELES SAS</t>
  </si>
  <si>
    <t>Total LUVAGA</t>
  </si>
  <si>
    <t>Total OSCAR EDUARDO ORTIZ TRIVIÑO</t>
  </si>
  <si>
    <t>Total PRODUCTOS Y SUMINISTROS LTDA</t>
  </si>
  <si>
    <t>Total SATRACK SAS</t>
  </si>
  <si>
    <t>TOTAL QUIROGRAFARIOS</t>
  </si>
  <si>
    <t>TOTAL PASIVOS</t>
  </si>
  <si>
    <t>TOTAL PRIMERA CLASE</t>
  </si>
  <si>
    <t>TOTAL PRIMERA CLASE POSTERGADOS</t>
  </si>
  <si>
    <t>TOTAL QUINTA CLASE POSTERGADOS</t>
  </si>
  <si>
    <t>INTERESES</t>
  </si>
  <si>
    <t>CREDITOS POSTERGADOS</t>
  </si>
  <si>
    <t>Correo</t>
  </si>
  <si>
    <t>Total COLPENSIONES</t>
  </si>
  <si>
    <t>Total general</t>
  </si>
  <si>
    <t>FVE-54360</t>
  </si>
  <si>
    <t>PARQUE INDUSTRIAL CELTA BOD. 144</t>
  </si>
  <si>
    <t>carrera 8 Nº 6C - 38 Edificio San Agustín</t>
  </si>
  <si>
    <t>Avenida 68 # 49A-47, Bogotá D.C</t>
  </si>
  <si>
    <t>Carrera 85K No. 46A-66</t>
  </si>
  <si>
    <t>AVENIDA LIBERTADOR # 32 – 50</t>
  </si>
  <si>
    <t>Autopista Nte., # 106-76</t>
  </si>
  <si>
    <t>TOTAL CLASE B</t>
  </si>
  <si>
    <t xml:space="preserve">FEDCO S.A. </t>
  </si>
  <si>
    <t xml:space="preserve">EISENBAND GOTTLIEB Y CIA S. EN C. </t>
  </si>
  <si>
    <t>EIGO MANAGEMENT LIMITED</t>
  </si>
  <si>
    <t>890.109.640-3</t>
  </si>
  <si>
    <t>CLL 79B No. 75 - 460</t>
  </si>
  <si>
    <t xml:space="preserve">Barranquilla </t>
  </si>
  <si>
    <t>800.239.983-4</t>
  </si>
  <si>
    <t>802.010.049-2</t>
  </si>
  <si>
    <t>24 de Castro Street, Wickhams Cay I, Road Town</t>
  </si>
  <si>
    <t>Tortola</t>
  </si>
  <si>
    <t>Colombia</t>
  </si>
  <si>
    <t>ACCIONISTA</t>
  </si>
  <si>
    <t>Islas Virgenes</t>
  </si>
  <si>
    <t>TOTAL ACREENCIAS CLASE D</t>
  </si>
  <si>
    <t>6 NINGUNO</t>
  </si>
  <si>
    <t>7 NINGUNO</t>
  </si>
  <si>
    <t>8 NINGUNO</t>
  </si>
  <si>
    <t>9 NINGUNO</t>
  </si>
  <si>
    <t>10 NINGUNO</t>
  </si>
  <si>
    <t>11 NINGUNO</t>
  </si>
  <si>
    <t>12 NINGUNO</t>
  </si>
  <si>
    <t>13 NINGUNO</t>
  </si>
  <si>
    <t>14 NINGUNO</t>
  </si>
  <si>
    <t>15 NINGUNO</t>
  </si>
  <si>
    <t>17 NINGUNO</t>
  </si>
  <si>
    <t>18 NINGUNO</t>
  </si>
  <si>
    <t>19 NINGUNO</t>
  </si>
  <si>
    <t>20 NINGUNO</t>
  </si>
  <si>
    <t>21 NINGUNO</t>
  </si>
  <si>
    <t>23 NINGUNO</t>
  </si>
  <si>
    <t>24 NINGUNO</t>
  </si>
  <si>
    <t>26 NINGUNO</t>
  </si>
  <si>
    <t>27 NINGUNO</t>
  </si>
  <si>
    <t>28 NINGUNO</t>
  </si>
  <si>
    <t>29 NINGUNO</t>
  </si>
  <si>
    <t>30 NINGUNO</t>
  </si>
  <si>
    <t>31 NINGUNO</t>
  </si>
  <si>
    <t>32 NINGUNO</t>
  </si>
  <si>
    <t>33 NINGUNO</t>
  </si>
  <si>
    <t>34 NINGUNO</t>
  </si>
  <si>
    <t>35 NINGUNO</t>
  </si>
  <si>
    <t>36 NINGUNO</t>
  </si>
  <si>
    <t>37 NINGUNO</t>
  </si>
  <si>
    <t>38 NINGUNO</t>
  </si>
  <si>
    <t>39 NINGUNO</t>
  </si>
  <si>
    <t>40 NINGUNO</t>
  </si>
  <si>
    <t>41 NINGUNO</t>
  </si>
  <si>
    <t>42 NINGUNO</t>
  </si>
  <si>
    <t>43 NINGUNO</t>
  </si>
  <si>
    <t>44 NINGUNO</t>
  </si>
  <si>
    <t>45 NINGUNO</t>
  </si>
  <si>
    <t>46 NINGUNO</t>
  </si>
  <si>
    <t>47 NINGUNO</t>
  </si>
  <si>
    <t>48 NINGUNO</t>
  </si>
  <si>
    <t>49 NINGUNO</t>
  </si>
  <si>
    <t>50 NINGUNO</t>
  </si>
  <si>
    <t>51 NINGUNO</t>
  </si>
  <si>
    <t>52 NINGUNO</t>
  </si>
  <si>
    <t>53 NINGUNO</t>
  </si>
  <si>
    <t>54 NINGUNO</t>
  </si>
  <si>
    <t>55 NINGUNO</t>
  </si>
  <si>
    <t>56 NINGUNO</t>
  </si>
  <si>
    <t>57 NINGUNO</t>
  </si>
  <si>
    <t>59 NINGUNO</t>
  </si>
  <si>
    <t>61 NINGUNO</t>
  </si>
  <si>
    <t>62 NINGUNO</t>
  </si>
  <si>
    <t>63 NINGUNO</t>
  </si>
  <si>
    <t>64 NINGUNO</t>
  </si>
  <si>
    <t>66 NINGUNO</t>
  </si>
  <si>
    <t>67 NINGUNO</t>
  </si>
  <si>
    <t>68 NINGUNO</t>
  </si>
  <si>
    <t>69 NINGUNO</t>
  </si>
  <si>
    <t>70 NINGUNO</t>
  </si>
  <si>
    <t>71 NINGUNO</t>
  </si>
  <si>
    <t>72 NINGUNO</t>
  </si>
  <si>
    <t>73 NINGUNO</t>
  </si>
  <si>
    <t>74 NINGUNO</t>
  </si>
  <si>
    <t>75 NINGUNO</t>
  </si>
  <si>
    <t>76 NINGUNO</t>
  </si>
  <si>
    <t>77 NINGUNO</t>
  </si>
  <si>
    <t>78 NINGUNO</t>
  </si>
  <si>
    <t>79 NINGUNO</t>
  </si>
  <si>
    <t>80 NINGUNO</t>
  </si>
  <si>
    <t>81 NINGUNO</t>
  </si>
  <si>
    <t>82 NINGUNO</t>
  </si>
  <si>
    <t>83 NINGUNO</t>
  </si>
  <si>
    <t>85 NINGUNO</t>
  </si>
  <si>
    <t>86 NINGUNO</t>
  </si>
  <si>
    <t>88 NINGUNO</t>
  </si>
  <si>
    <t>89 NINGUNO</t>
  </si>
  <si>
    <t>91 NINGUNO</t>
  </si>
  <si>
    <t>92 NINGUNO</t>
  </si>
  <si>
    <t>93 NINGUNO</t>
  </si>
  <si>
    <t>94 NINGUNO</t>
  </si>
  <si>
    <t>95 NINGUNO</t>
  </si>
  <si>
    <t>96 NINGUNO</t>
  </si>
  <si>
    <t>97 NINGUNO</t>
  </si>
  <si>
    <t>98 NINGUNO</t>
  </si>
  <si>
    <t>99 NINGUNO</t>
  </si>
  <si>
    <t>100 NINGUNO</t>
  </si>
  <si>
    <t>101 NINGUNO</t>
  </si>
  <si>
    <t>102 NINGUNO</t>
  </si>
  <si>
    <t>103 NINGUNO</t>
  </si>
  <si>
    <t>104 NINGUNO</t>
  </si>
  <si>
    <t>105 NINGUNO</t>
  </si>
  <si>
    <t>107 NINGUNO</t>
  </si>
  <si>
    <t>108 NINGUNO</t>
  </si>
  <si>
    <t>109 NINGUNO</t>
  </si>
  <si>
    <t>110 NINGUNO</t>
  </si>
  <si>
    <t>111 NINGUNO</t>
  </si>
  <si>
    <t>112 NINGUNO</t>
  </si>
  <si>
    <t>113 NINGUNO</t>
  </si>
  <si>
    <t>114 NINGUNO</t>
  </si>
  <si>
    <t>115 NINGUNO</t>
  </si>
  <si>
    <t>116 NINGUNO</t>
  </si>
  <si>
    <t>117 NINGUNO</t>
  </si>
  <si>
    <t>118 NINGUNO</t>
  </si>
  <si>
    <t>119 NINGUNO</t>
  </si>
  <si>
    <t>120 NINGUNO</t>
  </si>
  <si>
    <t>121 NINGUNO</t>
  </si>
  <si>
    <t>123 NINGUNO</t>
  </si>
  <si>
    <t>124 NINGUNO</t>
  </si>
  <si>
    <t>125 NINGUNO</t>
  </si>
  <si>
    <t>126 NINGUNO</t>
  </si>
  <si>
    <t>127 NINGUNO</t>
  </si>
  <si>
    <t>128 NINGUNO</t>
  </si>
  <si>
    <t>129 NINGUNO</t>
  </si>
  <si>
    <t>130 NINGUNO</t>
  </si>
  <si>
    <t>131 NINGUNO</t>
  </si>
  <si>
    <t>132 NINGUNO</t>
  </si>
  <si>
    <t>133 NINGUNO</t>
  </si>
  <si>
    <t>134 NINGUNO</t>
  </si>
  <si>
    <t>135 NINGUNO</t>
  </si>
  <si>
    <t>136 NINGUNO</t>
  </si>
  <si>
    <t>137 NINGUNO</t>
  </si>
  <si>
    <t>138 NINGUNO</t>
  </si>
  <si>
    <t>139 NINGUNO</t>
  </si>
  <si>
    <t>140 NINGUNO</t>
  </si>
  <si>
    <t>141 NINGUNO</t>
  </si>
  <si>
    <t>142 NINGUNO</t>
  </si>
  <si>
    <t>144 NINGUNO</t>
  </si>
  <si>
    <t>145 NINGUNO</t>
  </si>
  <si>
    <t>147 NINGUNO</t>
  </si>
  <si>
    <t>148 NINGUNO</t>
  </si>
  <si>
    <t>150 NINGUNO</t>
  </si>
  <si>
    <t>152 NINGUNO</t>
  </si>
  <si>
    <t>153 NINGUNO</t>
  </si>
  <si>
    <t>155 NINGUNO</t>
  </si>
  <si>
    <t>156 NINGUNO</t>
  </si>
  <si>
    <t>157 NINGUNO</t>
  </si>
  <si>
    <t>158 NINGUNO</t>
  </si>
  <si>
    <t>159 NINGUNO</t>
  </si>
  <si>
    <t>160 NINGUNO</t>
  </si>
  <si>
    <t>161 NINGUNO</t>
  </si>
  <si>
    <t>162 NINGUNO</t>
  </si>
  <si>
    <t>163 NINGUNO</t>
  </si>
  <si>
    <t>164 NINGUNO</t>
  </si>
  <si>
    <t>165 NINGUNO</t>
  </si>
  <si>
    <t>166 NINGUNO</t>
  </si>
  <si>
    <t>167 NINGUNO</t>
  </si>
  <si>
    <t>168 NINGUNO</t>
  </si>
  <si>
    <t>169 NINGUNO</t>
  </si>
  <si>
    <t>170 NINGUNO</t>
  </si>
  <si>
    <t>172 NINGUNO</t>
  </si>
  <si>
    <t>173 NINGUNO</t>
  </si>
  <si>
    <t>174 NINGUNO</t>
  </si>
  <si>
    <t>176 NINGUNO</t>
  </si>
  <si>
    <t>177 NINGUNO</t>
  </si>
  <si>
    <t>178 NINGUNO</t>
  </si>
  <si>
    <t>180 NINGUNO</t>
  </si>
  <si>
    <t>181 NINGUNO</t>
  </si>
  <si>
    <t>182 NINGUNO</t>
  </si>
  <si>
    <t>184 NINGUNO</t>
  </si>
  <si>
    <t>185 NINGUNO</t>
  </si>
  <si>
    <t>186 NINGUNO</t>
  </si>
  <si>
    <t>187 NINGUNO</t>
  </si>
  <si>
    <t>188 NINGUNO</t>
  </si>
  <si>
    <t>189 NINGUNO</t>
  </si>
  <si>
    <t>190 NINGUNO</t>
  </si>
  <si>
    <t>191 NINGUNO</t>
  </si>
  <si>
    <t>192 NINGUNO</t>
  </si>
  <si>
    <t>193 NINGUNO</t>
  </si>
  <si>
    <t>194 NINGUNO</t>
  </si>
  <si>
    <t>195 NINGUNO</t>
  </si>
  <si>
    <t>196 NINGUNO</t>
  </si>
  <si>
    <t>197 NINGUNO</t>
  </si>
  <si>
    <t>198 NINGUNO</t>
  </si>
  <si>
    <t>199 NINGUNO</t>
  </si>
  <si>
    <t>200 NINGUNO</t>
  </si>
  <si>
    <t>201 NINGUNO</t>
  </si>
  <si>
    <t>202 NINGUNO</t>
  </si>
  <si>
    <t>203 NINGUNO</t>
  </si>
  <si>
    <t>204 NINGUNO</t>
  </si>
  <si>
    <t>205 NINGUNO</t>
  </si>
  <si>
    <t>207 NINGUNO</t>
  </si>
  <si>
    <t>208 NINGUNO</t>
  </si>
  <si>
    <t>209 NINGUNO</t>
  </si>
  <si>
    <t>211 NINGUNO</t>
  </si>
  <si>
    <t>212 NINGUNO</t>
  </si>
  <si>
    <t>213 NINGUNO</t>
  </si>
  <si>
    <t>214 NINGUNO</t>
  </si>
  <si>
    <t>215 NINGUNO</t>
  </si>
  <si>
    <t>216 NINGUNO</t>
  </si>
  <si>
    <t>217 NINGUNO</t>
  </si>
  <si>
    <t>218 NINGUNO</t>
  </si>
  <si>
    <t>219 NINGUNO</t>
  </si>
  <si>
    <t>220 NINGUNO</t>
  </si>
  <si>
    <t>221 NINGUNO</t>
  </si>
  <si>
    <t>222 NINGUNO</t>
  </si>
  <si>
    <t>223 NINGUNO</t>
  </si>
  <si>
    <t>224 NINGUNO</t>
  </si>
  <si>
    <t>225 NINGUNO</t>
  </si>
  <si>
    <t>227 NINGUNO</t>
  </si>
  <si>
    <t>228 NINGUNO</t>
  </si>
  <si>
    <t>229 NINGUNO</t>
  </si>
  <si>
    <t>230 NINGUNO</t>
  </si>
  <si>
    <t>231 NINGUNO</t>
  </si>
  <si>
    <t>232 NINGUNO</t>
  </si>
  <si>
    <t>233 NINGUNO</t>
  </si>
  <si>
    <t>234 NINGUNO</t>
  </si>
  <si>
    <t>235 NINGUNO</t>
  </si>
  <si>
    <t>236 NINGUNO</t>
  </si>
  <si>
    <t>237 NINGUNO</t>
  </si>
  <si>
    <t>238 NINGUNO</t>
  </si>
  <si>
    <t>239 NINGUNO</t>
  </si>
  <si>
    <t>240 NINGUNO</t>
  </si>
  <si>
    <t>241 NINGUNO</t>
  </si>
  <si>
    <t>242 NINGUNO</t>
  </si>
  <si>
    <t>244 NINGUNO</t>
  </si>
  <si>
    <t>245 NINGUNO</t>
  </si>
  <si>
    <t>246 NINGUNO</t>
  </si>
  <si>
    <t>247 NINGUNO</t>
  </si>
  <si>
    <t>248 NINGUNO</t>
  </si>
  <si>
    <t>249 NINGUNO</t>
  </si>
  <si>
    <t>250 NINGUNO</t>
  </si>
  <si>
    <t>251 NINGUNO</t>
  </si>
  <si>
    <t>252 NINGUNO</t>
  </si>
  <si>
    <t>253 NINGUNO</t>
  </si>
  <si>
    <t>254 NINGUNO</t>
  </si>
  <si>
    <t>255 NINGUNO</t>
  </si>
  <si>
    <t>257 NINGUNO</t>
  </si>
  <si>
    <t>258 NINGUNO</t>
  </si>
  <si>
    <t>259 NINGUNO</t>
  </si>
  <si>
    <t>260 NINGUNO</t>
  </si>
  <si>
    <t>261 NINGUNO</t>
  </si>
  <si>
    <t>262 NINGUNO</t>
  </si>
  <si>
    <t>263 NINGUNO</t>
  </si>
  <si>
    <t>264 NINGUNO</t>
  </si>
  <si>
    <t>265 NINGUNO</t>
  </si>
  <si>
    <t>266 NINGUNO</t>
  </si>
  <si>
    <t>267 NINGUNO</t>
  </si>
  <si>
    <t>268 NINGUNO</t>
  </si>
  <si>
    <t>269 NINGUNO</t>
  </si>
  <si>
    <t>270 NINGUNO</t>
  </si>
  <si>
    <t>271 NINGUNO</t>
  </si>
  <si>
    <t>272 NINGUNO</t>
  </si>
  <si>
    <t>273 NINGUNO</t>
  </si>
  <si>
    <t>274 NINGUNO</t>
  </si>
  <si>
    <t>275 NINGUNO</t>
  </si>
  <si>
    <t>276 NINGUNO</t>
  </si>
  <si>
    <t>277 NINGUNO</t>
  </si>
  <si>
    <t>278 NINGUNO</t>
  </si>
  <si>
    <t>279 NINGUNO</t>
  </si>
  <si>
    <t>280 NINGUNO</t>
  </si>
  <si>
    <t>281 NINGUNO</t>
  </si>
  <si>
    <t>282 NINGUNO</t>
  </si>
  <si>
    <t>283 NINGUNO</t>
  </si>
  <si>
    <t>284 NINGUNO</t>
  </si>
  <si>
    <t>286 NINGUNO</t>
  </si>
  <si>
    <t>287 NINGUNO</t>
  </si>
  <si>
    <t>288 NINGUNO</t>
  </si>
  <si>
    <t>289 NINGUNO</t>
  </si>
  <si>
    <t>290 NINGUNO</t>
  </si>
  <si>
    <t>291 NINGUNO</t>
  </si>
  <si>
    <t>293 NINGUNO</t>
  </si>
  <si>
    <t>294 NINGUNO</t>
  </si>
  <si>
    <t>295 NINGUNO</t>
  </si>
  <si>
    <t>296 NINGUNO</t>
  </si>
  <si>
    <t>297 NINGUNO</t>
  </si>
  <si>
    <t>299 NINGUNO</t>
  </si>
  <si>
    <t>300 NINGUNO</t>
  </si>
  <si>
    <t>301 NINGUNO</t>
  </si>
  <si>
    <t>302 NINGUNO</t>
  </si>
  <si>
    <t>303 NINGUNO</t>
  </si>
  <si>
    <t>304 NINGUNO</t>
  </si>
  <si>
    <t>305 NINGUNO</t>
  </si>
  <si>
    <t>312 NINGUNO</t>
  </si>
  <si>
    <t>313 NINGUNO</t>
  </si>
  <si>
    <t>314 NINGUNO</t>
  </si>
  <si>
    <t>315 NINGUNO</t>
  </si>
  <si>
    <t>316 NINGUNO</t>
  </si>
  <si>
    <t>318 NINGUNO</t>
  </si>
  <si>
    <t>319 NINGUNO</t>
  </si>
  <si>
    <t>321 NINGUNO</t>
  </si>
  <si>
    <t>323 NINGUNO</t>
  </si>
  <si>
    <t>324 NINGUNO</t>
  </si>
  <si>
    <t>326 NINGUNO</t>
  </si>
  <si>
    <t>fecha inicial</t>
  </si>
  <si>
    <t>ipc</t>
  </si>
  <si>
    <t>ipc indexacion</t>
  </si>
  <si>
    <t>factor</t>
  </si>
  <si>
    <t>Total Asociación de Copropietarios de Celta Trade Park Uno</t>
  </si>
  <si>
    <t xml:space="preserve">TOTAL PASIVOS </t>
  </si>
  <si>
    <t>TOTAL CLASE E</t>
  </si>
  <si>
    <t>Total Asociacion de copropietarios</t>
  </si>
  <si>
    <t>Total COLOMBIANA DE PET SAS</t>
  </si>
  <si>
    <t>CLASE A</t>
  </si>
  <si>
    <t>CLASE B</t>
  </si>
  <si>
    <t>CLASE D</t>
  </si>
  <si>
    <t>CALSE E</t>
  </si>
  <si>
    <t>CRA 13 # 32-05 LOCAL 13</t>
  </si>
  <si>
    <t>TOTAL BAM SAS</t>
  </si>
  <si>
    <t>TOTAL PELPAK - EN REORGANIZACION</t>
  </si>
  <si>
    <t>TOTAL CUARTA CLASE - PROVEEDORES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</si>
</sst>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$&quot;\ #,##0.00;[Red]\-&quot;$&quot;\ #,##0.00"/>
    <numFmt numFmtId="41" formatCode="_-* #,##0_-;\-* #,##0_-;_-* &quot;-&quot;_-;_-@_-"/>
    <numFmt numFmtId="43" formatCode="_-* #,##0.00_-;\-* #,##0.00_-;_-* &quot;-&quot;??_-;_-@_-"/>
    <numFmt numFmtId="164" formatCode="yyyy/mm/dd"/>
    <numFmt numFmtId="165" formatCode="#,##0_ ;[Red]\-#,##0\ "/>
    <numFmt numFmtId="166" formatCode="_-* #,##0_-;\-* #,##0_-;_-* &quot;-&quot;??_-;_-@_-"/>
    <numFmt numFmtId="167" formatCode="&quot;$&quot;\ #,##0"/>
    <numFmt numFmtId="168" formatCode="dd/mm/yyyy"/>
  </numFmts>
  <fonts count="19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Calibri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9"/>
      <color theme="1"/>
      <name val="Arial"/>
      <family val="2"/>
    </font>
    <font>
      <sz val="10"/>
      <color indexed="8"/>
      <name val="Verdana"/>
      <family val="2"/>
    </font>
    <font>
      <sz val="11"/>
      <color rgb="FF000000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Arial Narrow"/>
      <family val="2"/>
    </font>
    <font>
      <sz val="8"/>
      <color rgb="FF000000"/>
      <name val="Arial Narrow"/>
      <family val="2"/>
    </font>
    <font>
      <sz val="9"/>
      <name val="Segoe UI"/>
      <family val="2"/>
      <charset val="204"/>
    </font>
    <font>
      <sz val="9"/>
      <name val="Segoe UI"/>
      <family val="2"/>
    </font>
    <font>
      <sz val="11"/>
      <color indexed="8"/>
      <name val="Calibri"/>
      <family val="2"/>
    </font>
    <font>
      <b/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6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0" fillId="4" borderId="2" xfId="0" applyFill="1" applyBorder="1" applyAlignment="1" applyProtection="1">
      <alignment vertical="center"/>
      <protection locked="0"/>
    </xf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0" fontId="0" fillId="0" borderId="0" xfId="0" applyAlignment="1">
      <alignment vertical="center" wrapText="1"/>
    </xf>
    <xf numFmtId="14" fontId="0" fillId="0" borderId="0" xfId="0" applyNumberFormat="1"/>
    <xf numFmtId="14" fontId="0" fillId="0" borderId="0" xfId="0" applyNumberFormat="1" applyAlignment="1">
      <alignment vertical="center" wrapText="1"/>
    </xf>
    <xf numFmtId="0" fontId="7" fillId="4" borderId="2" xfId="1" applyFill="1" applyBorder="1" applyAlignment="1" applyProtection="1">
      <alignment vertical="center"/>
      <protection locked="0"/>
    </xf>
    <xf numFmtId="4" fontId="0" fillId="0" borderId="0" xfId="0" applyNumberFormat="1"/>
    <xf numFmtId="0" fontId="8" fillId="3" borderId="2" xfId="0" applyFont="1" applyFill="1" applyBorder="1" applyAlignment="1">
      <alignment horizontal="center" vertical="center"/>
    </xf>
    <xf numFmtId="164" fontId="0" fillId="0" borderId="0" xfId="0" applyNumberFormat="1"/>
    <xf numFmtId="43" fontId="0" fillId="0" borderId="0" xfId="2" applyFont="1"/>
    <xf numFmtId="43" fontId="1" fillId="2" borderId="1" xfId="2" applyFont="1" applyFill="1" applyBorder="1" applyAlignment="1">
      <alignment horizontal="center" vertical="center"/>
    </xf>
    <xf numFmtId="43" fontId="0" fillId="4" borderId="3" xfId="2" applyFont="1" applyFill="1" applyBorder="1" applyAlignment="1" applyProtection="1">
      <alignment vertical="center"/>
      <protection locked="0"/>
    </xf>
    <xf numFmtId="43" fontId="0" fillId="3" borderId="2" xfId="2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43" fontId="1" fillId="2" borderId="6" xfId="2" applyFont="1" applyFill="1" applyBorder="1" applyAlignment="1">
      <alignment horizontal="center" vertical="center"/>
    </xf>
    <xf numFmtId="166" fontId="0" fillId="3" borderId="2" xfId="0" applyNumberFormat="1" applyFill="1" applyBorder="1" applyAlignment="1">
      <alignment horizontal="center" vertical="center"/>
    </xf>
    <xf numFmtId="166" fontId="0" fillId="0" borderId="0" xfId="0" applyNumberFormat="1"/>
    <xf numFmtId="166" fontId="0" fillId="0" borderId="0" xfId="2" applyNumberFormat="1" applyFont="1"/>
    <xf numFmtId="0" fontId="0" fillId="0" borderId="2" xfId="0" applyBorder="1"/>
    <xf numFmtId="1" fontId="0" fillId="4" borderId="2" xfId="0" applyNumberFormat="1" applyFill="1" applyBorder="1" applyAlignment="1" applyProtection="1">
      <alignment vertical="center"/>
      <protection locked="0"/>
    </xf>
    <xf numFmtId="0" fontId="0" fillId="4" borderId="7" xfId="0" applyFill="1" applyBorder="1" applyAlignment="1" applyProtection="1">
      <alignment vertical="center"/>
      <protection locked="0"/>
    </xf>
    <xf numFmtId="0" fontId="7" fillId="4" borderId="7" xfId="1" applyFill="1" applyBorder="1" applyAlignment="1" applyProtection="1">
      <alignment vertical="center"/>
      <protection locked="0"/>
    </xf>
    <xf numFmtId="0" fontId="0" fillId="0" borderId="7" xfId="0" applyBorder="1"/>
    <xf numFmtId="43" fontId="0" fillId="0" borderId="2" xfId="2" applyFont="1" applyBorder="1"/>
    <xf numFmtId="1" fontId="0" fillId="4" borderId="7" xfId="0" applyNumberFormat="1" applyFill="1" applyBorder="1" applyAlignment="1" applyProtection="1">
      <alignment vertical="center"/>
      <protection locked="0"/>
    </xf>
    <xf numFmtId="166" fontId="0" fillId="0" borderId="7" xfId="2" applyNumberFormat="1" applyFont="1" applyBorder="1" applyAlignment="1" applyProtection="1">
      <alignment vertical="center"/>
      <protection locked="0"/>
    </xf>
    <xf numFmtId="0" fontId="0" fillId="0" borderId="7" xfId="0" applyBorder="1" applyAlignment="1">
      <alignment vertical="center" wrapText="1"/>
    </xf>
    <xf numFmtId="3" fontId="0" fillId="0" borderId="7" xfId="0" applyNumberFormat="1" applyBorder="1"/>
    <xf numFmtId="0" fontId="8" fillId="0" borderId="7" xfId="0" applyFont="1" applyBorder="1" applyAlignment="1" applyProtection="1">
      <alignment vertical="center"/>
      <protection locked="0"/>
    </xf>
    <xf numFmtId="0" fontId="8" fillId="4" borderId="7" xfId="0" applyFont="1" applyFill="1" applyBorder="1" applyAlignment="1" applyProtection="1">
      <alignment vertical="center"/>
      <protection locked="0"/>
    </xf>
    <xf numFmtId="0" fontId="0" fillId="0" borderId="7" xfId="0" applyBorder="1" applyAlignment="1" applyProtection="1">
      <alignment vertical="center"/>
      <protection locked="0"/>
    </xf>
    <xf numFmtId="0" fontId="7" fillId="0" borderId="7" xfId="1" applyFill="1" applyBorder="1" applyAlignment="1" applyProtection="1">
      <alignment vertical="center"/>
      <protection locked="0"/>
    </xf>
    <xf numFmtId="14" fontId="0" fillId="0" borderId="7" xfId="0" applyNumberFormat="1" applyBorder="1"/>
    <xf numFmtId="0" fontId="9" fillId="0" borderId="7" xfId="0" applyFont="1" applyBorder="1"/>
    <xf numFmtId="14" fontId="0" fillId="0" borderId="7" xfId="0" applyNumberFormat="1" applyBorder="1" applyAlignment="1" applyProtection="1">
      <alignment vertical="center"/>
      <protection locked="0"/>
    </xf>
    <xf numFmtId="43" fontId="0" fillId="0" borderId="7" xfId="2" applyFont="1" applyFill="1" applyBorder="1" applyAlignment="1" applyProtection="1">
      <alignment vertical="center"/>
      <protection locked="0"/>
    </xf>
    <xf numFmtId="14" fontId="10" fillId="0" borderId="7" xfId="0" applyNumberFormat="1" applyFont="1" applyBorder="1"/>
    <xf numFmtId="15" fontId="0" fillId="0" borderId="7" xfId="0" applyNumberFormat="1" applyBorder="1" applyAlignment="1" applyProtection="1">
      <alignment vertical="center"/>
      <protection locked="0"/>
    </xf>
    <xf numFmtId="43" fontId="8" fillId="3" borderId="7" xfId="2" applyFont="1" applyFill="1" applyBorder="1" applyAlignment="1">
      <alignment horizontal="center" vertical="center"/>
    </xf>
    <xf numFmtId="167" fontId="0" fillId="0" borderId="7" xfId="0" applyNumberFormat="1" applyBorder="1"/>
    <xf numFmtId="1" fontId="0" fillId="0" borderId="7" xfId="0" applyNumberFormat="1" applyBorder="1" applyAlignment="1" applyProtection="1">
      <alignment vertical="center"/>
      <protection locked="0"/>
    </xf>
    <xf numFmtId="43" fontId="0" fillId="0" borderId="7" xfId="2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166" fontId="0" fillId="0" borderId="7" xfId="2" applyNumberFormat="1" applyFont="1" applyFill="1" applyBorder="1"/>
    <xf numFmtId="166" fontId="8" fillId="0" borderId="7" xfId="2" applyNumberFormat="1" applyFont="1" applyBorder="1"/>
    <xf numFmtId="43" fontId="0" fillId="0" borderId="0" xfId="0" applyNumberFormat="1"/>
    <xf numFmtId="0" fontId="0" fillId="0" borderId="4" xfId="0" applyBorder="1" applyAlignment="1" applyProtection="1">
      <alignment vertical="center"/>
      <protection locked="0"/>
    </xf>
    <xf numFmtId="0" fontId="7" fillId="0" borderId="4" xfId="1" applyFill="1" applyBorder="1" applyAlignment="1" applyProtection="1">
      <alignment vertical="center"/>
      <protection locked="0"/>
    </xf>
    <xf numFmtId="164" fontId="0" fillId="0" borderId="4" xfId="0" applyNumberFormat="1" applyBorder="1"/>
    <xf numFmtId="0" fontId="0" fillId="0" borderId="4" xfId="0" applyBorder="1"/>
    <xf numFmtId="14" fontId="0" fillId="0" borderId="4" xfId="0" applyNumberFormat="1" applyBorder="1" applyAlignment="1" applyProtection="1">
      <alignment vertical="center"/>
      <protection locked="0"/>
    </xf>
    <xf numFmtId="0" fontId="8" fillId="0" borderId="4" xfId="0" applyFont="1" applyBorder="1" applyAlignment="1" applyProtection="1">
      <alignment vertical="center"/>
      <protection locked="0"/>
    </xf>
    <xf numFmtId="164" fontId="0" fillId="0" borderId="4" xfId="0" applyNumberFormat="1" applyBorder="1" applyAlignment="1" applyProtection="1">
      <alignment vertical="center"/>
      <protection locked="0"/>
    </xf>
    <xf numFmtId="43" fontId="0" fillId="0" borderId="4" xfId="2" applyFont="1" applyFill="1" applyBorder="1" applyAlignment="1" applyProtection="1">
      <alignment vertical="center"/>
      <protection locked="0"/>
    </xf>
    <xf numFmtId="0" fontId="0" fillId="3" borderId="4" xfId="0" applyFill="1" applyBorder="1" applyAlignment="1">
      <alignment horizontal="center" vertical="center"/>
    </xf>
    <xf numFmtId="14" fontId="10" fillId="0" borderId="4" xfId="0" applyNumberFormat="1" applyFont="1" applyBorder="1"/>
    <xf numFmtId="43" fontId="0" fillId="4" borderId="4" xfId="2" applyFont="1" applyFill="1" applyBorder="1" applyAlignment="1" applyProtection="1">
      <alignment vertical="center"/>
      <protection locked="0"/>
    </xf>
    <xf numFmtId="14" fontId="0" fillId="0" borderId="4" xfId="0" applyNumberFormat="1" applyBorder="1"/>
    <xf numFmtId="43" fontId="0" fillId="0" borderId="7" xfId="0" applyNumberFormat="1" applyBorder="1"/>
    <xf numFmtId="168" fontId="11" fillId="0" borderId="7" xfId="0" applyNumberFormat="1" applyFont="1" applyBorder="1" applyAlignment="1">
      <alignment vertical="center"/>
    </xf>
    <xf numFmtId="164" fontId="0" fillId="0" borderId="7" xfId="0" applyNumberFormat="1" applyBorder="1"/>
    <xf numFmtId="4" fontId="11" fillId="0" borderId="7" xfId="0" applyNumberFormat="1" applyFont="1" applyBorder="1"/>
    <xf numFmtId="43" fontId="0" fillId="4" borderId="7" xfId="0" applyNumberFormat="1" applyFill="1" applyBorder="1" applyAlignment="1" applyProtection="1">
      <alignment vertical="center"/>
      <protection locked="0"/>
    </xf>
    <xf numFmtId="43" fontId="0" fillId="3" borderId="2" xfId="0" applyNumberFormat="1" applyFill="1" applyBorder="1" applyAlignment="1">
      <alignment horizontal="center" vertical="center"/>
    </xf>
    <xf numFmtId="10" fontId="3" fillId="0" borderId="7" xfId="4" applyNumberFormat="1" applyFont="1" applyFill="1" applyBorder="1" applyAlignment="1">
      <alignment vertical="center"/>
    </xf>
    <xf numFmtId="43" fontId="17" fillId="0" borderId="7" xfId="0" applyNumberFormat="1" applyFont="1" applyBorder="1" applyAlignment="1">
      <alignment vertical="center"/>
    </xf>
    <xf numFmtId="0" fontId="1" fillId="2" borderId="7" xfId="0" applyFont="1" applyFill="1" applyBorder="1" applyAlignment="1">
      <alignment horizontal="center" vertical="center"/>
    </xf>
    <xf numFmtId="2" fontId="15" fillId="0" borderId="7" xfId="4" applyNumberFormat="1" applyFont="1" applyFill="1" applyBorder="1" applyAlignment="1">
      <alignment horizontal="center"/>
    </xf>
    <xf numFmtId="43" fontId="0" fillId="4" borderId="7" xfId="2" applyFont="1" applyFill="1" applyBorder="1" applyAlignment="1" applyProtection="1">
      <alignment vertical="center"/>
      <protection locked="0"/>
    </xf>
    <xf numFmtId="2" fontId="16" fillId="0" borderId="7" xfId="4" applyNumberFormat="1" applyFont="1" applyFill="1" applyBorder="1" applyAlignment="1">
      <alignment horizontal="center"/>
    </xf>
    <xf numFmtId="10" fontId="0" fillId="0" borderId="7" xfId="4" applyNumberFormat="1" applyFont="1" applyBorder="1"/>
    <xf numFmtId="43" fontId="1" fillId="2" borderId="7" xfId="2" applyFont="1" applyFill="1" applyBorder="1" applyAlignment="1">
      <alignment horizontal="center" vertical="center"/>
    </xf>
    <xf numFmtId="164" fontId="0" fillId="0" borderId="7" xfId="0" applyNumberFormat="1" applyBorder="1" applyAlignment="1" applyProtection="1">
      <alignment vertical="center"/>
      <protection locked="0"/>
    </xf>
    <xf numFmtId="43" fontId="8" fillId="0" borderId="7" xfId="2" applyFon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>
      <alignment horizontal="center" vertical="center" wrapText="1"/>
    </xf>
    <xf numFmtId="166" fontId="0" fillId="0" borderId="7" xfId="2" applyNumberFormat="1" applyFont="1" applyFill="1" applyBorder="1" applyAlignment="1" applyProtection="1">
      <alignment vertical="center"/>
      <protection locked="0"/>
    </xf>
    <xf numFmtId="4" fontId="8" fillId="0" borderId="7" xfId="0" applyNumberFormat="1" applyFont="1" applyBorder="1"/>
    <xf numFmtId="43" fontId="0" fillId="0" borderId="8" xfId="2" applyFont="1" applyFill="1" applyBorder="1" applyAlignment="1" applyProtection="1">
      <alignment vertical="center"/>
      <protection locked="0"/>
    </xf>
    <xf numFmtId="43" fontId="8" fillId="0" borderId="8" xfId="2" applyFont="1" applyFill="1" applyBorder="1" applyAlignment="1" applyProtection="1">
      <alignment vertical="center"/>
      <protection locked="0"/>
    </xf>
    <xf numFmtId="0" fontId="9" fillId="0" borderId="8" xfId="0" applyFont="1" applyBorder="1"/>
    <xf numFmtId="0" fontId="0" fillId="0" borderId="8" xfId="0" applyBorder="1" applyAlignment="1" applyProtection="1">
      <alignment vertical="center"/>
      <protection locked="0"/>
    </xf>
    <xf numFmtId="0" fontId="12" fillId="3" borderId="2" xfId="0" applyFont="1" applyFill="1" applyBorder="1" applyAlignment="1">
      <alignment horizontal="center" vertical="center"/>
    </xf>
    <xf numFmtId="43" fontId="8" fillId="0" borderId="8" xfId="2" applyFont="1" applyFill="1" applyBorder="1" applyAlignment="1">
      <alignment horizontal="center" vertical="center"/>
    </xf>
    <xf numFmtId="43" fontId="0" fillId="0" borderId="2" xfId="2" applyFont="1" applyFill="1" applyBorder="1"/>
    <xf numFmtId="0" fontId="1" fillId="2" borderId="8" xfId="0" applyFont="1" applyFill="1" applyBorder="1" applyAlignment="1">
      <alignment horizontal="center" vertical="center" wrapText="1"/>
    </xf>
    <xf numFmtId="167" fontId="0" fillId="0" borderId="8" xfId="0" applyNumberFormat="1" applyBorder="1"/>
    <xf numFmtId="43" fontId="0" fillId="0" borderId="2" xfId="0" applyNumberFormat="1" applyBorder="1"/>
    <xf numFmtId="0" fontId="0" fillId="4" borderId="5" xfId="0" applyFill="1" applyBorder="1" applyAlignment="1" applyProtection="1">
      <alignment vertical="center"/>
      <protection locked="0"/>
    </xf>
    <xf numFmtId="0" fontId="7" fillId="4" borderId="5" xfId="1" applyFill="1" applyBorder="1" applyAlignment="1" applyProtection="1">
      <alignment vertical="center"/>
      <protection locked="0"/>
    </xf>
    <xf numFmtId="14" fontId="0" fillId="0" borderId="5" xfId="0" applyNumberFormat="1" applyBorder="1" applyAlignment="1" applyProtection="1">
      <alignment vertical="center"/>
      <protection locked="0"/>
    </xf>
    <xf numFmtId="43" fontId="0" fillId="0" borderId="5" xfId="2" applyFont="1" applyBorder="1" applyAlignment="1" applyProtection="1">
      <alignment vertical="center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0" fillId="4" borderId="4" xfId="0" applyFill="1" applyBorder="1" applyAlignment="1" applyProtection="1">
      <alignment vertical="center"/>
      <protection locked="0"/>
    </xf>
    <xf numFmtId="43" fontId="0" fillId="4" borderId="4" xfId="0" applyNumberFormat="1" applyFill="1" applyBorder="1" applyAlignment="1" applyProtection="1">
      <alignment vertical="center"/>
      <protection locked="0"/>
    </xf>
    <xf numFmtId="43" fontId="17" fillId="0" borderId="4" xfId="0" applyNumberFormat="1" applyFont="1" applyBorder="1" applyAlignment="1">
      <alignment vertical="center"/>
    </xf>
    <xf numFmtId="10" fontId="17" fillId="0" borderId="4" xfId="4" applyNumberFormat="1" applyFont="1" applyFill="1" applyBorder="1" applyAlignment="1">
      <alignment vertical="center"/>
    </xf>
    <xf numFmtId="0" fontId="8" fillId="4" borderId="4" xfId="0" applyFont="1" applyFill="1" applyBorder="1" applyAlignment="1" applyProtection="1">
      <alignment vertical="center"/>
      <protection locked="0"/>
    </xf>
    <xf numFmtId="43" fontId="2" fillId="0" borderId="4" xfId="0" applyNumberFormat="1" applyFont="1" applyBorder="1" applyAlignment="1">
      <alignment vertical="center"/>
    </xf>
    <xf numFmtId="10" fontId="2" fillId="0" borderId="4" xfId="4" applyNumberFormat="1" applyFont="1" applyFill="1" applyBorder="1" applyAlignment="1">
      <alignment vertical="center"/>
    </xf>
    <xf numFmtId="43" fontId="8" fillId="4" borderId="4" xfId="0" applyNumberFormat="1" applyFont="1" applyFill="1" applyBorder="1" applyAlignment="1" applyProtection="1">
      <alignment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9" fillId="0" borderId="4" xfId="0" applyFont="1" applyBorder="1"/>
    <xf numFmtId="2" fontId="15" fillId="7" borderId="4" xfId="4" applyNumberFormat="1" applyFont="1" applyFill="1" applyBorder="1" applyAlignment="1">
      <alignment horizontal="center"/>
    </xf>
    <xf numFmtId="2" fontId="15" fillId="0" borderId="4" xfId="4" applyNumberFormat="1" applyFont="1" applyFill="1" applyBorder="1" applyAlignment="1">
      <alignment horizontal="center"/>
    </xf>
    <xf numFmtId="1" fontId="0" fillId="4" borderId="4" xfId="0" applyNumberFormat="1" applyFill="1" applyBorder="1" applyAlignment="1" applyProtection="1">
      <alignment vertical="center"/>
      <protection locked="0"/>
    </xf>
    <xf numFmtId="2" fontId="15" fillId="0" borderId="4" xfId="4" quotePrefix="1" applyNumberFormat="1" applyFont="1" applyFill="1" applyBorder="1" applyAlignment="1">
      <alignment horizontal="center"/>
    </xf>
    <xf numFmtId="0" fontId="15" fillId="0" borderId="4" xfId="4" quotePrefix="1" applyNumberFormat="1" applyFont="1" applyFill="1" applyBorder="1" applyAlignment="1">
      <alignment horizontal="center"/>
    </xf>
    <xf numFmtId="4" fontId="15" fillId="7" borderId="4" xfId="4" applyNumberFormat="1" applyFont="1" applyFill="1" applyBorder="1" applyAlignment="1">
      <alignment horizontal="center"/>
    </xf>
    <xf numFmtId="2" fontId="16" fillId="7" borderId="4" xfId="4" applyNumberFormat="1" applyFont="1" applyFill="1" applyBorder="1" applyAlignment="1">
      <alignment horizontal="center"/>
    </xf>
    <xf numFmtId="0" fontId="16" fillId="0" borderId="4" xfId="4" quotePrefix="1" applyNumberFormat="1" applyFont="1" applyFill="1" applyBorder="1" applyAlignment="1">
      <alignment horizontal="center"/>
    </xf>
    <xf numFmtId="2" fontId="16" fillId="0" borderId="4" xfId="4" applyNumberFormat="1" applyFont="1" applyFill="1" applyBorder="1" applyAlignment="1">
      <alignment horizontal="center"/>
    </xf>
    <xf numFmtId="43" fontId="17" fillId="0" borderId="4" xfId="2" applyFont="1" applyFill="1" applyBorder="1" applyAlignment="1">
      <alignment vertical="center"/>
    </xf>
    <xf numFmtId="17" fontId="9" fillId="0" borderId="4" xfId="0" applyNumberFormat="1" applyFont="1" applyBorder="1"/>
    <xf numFmtId="1" fontId="0" fillId="4" borderId="4" xfId="0" applyNumberFormat="1" applyFill="1" applyBorder="1" applyAlignment="1" applyProtection="1">
      <alignment horizontal="left" vertical="center"/>
      <protection locked="0"/>
    </xf>
    <xf numFmtId="0" fontId="8" fillId="4" borderId="4" xfId="0" applyFont="1" applyFill="1" applyBorder="1" applyAlignment="1" applyProtection="1">
      <alignment horizontal="center" vertical="center"/>
      <protection locked="0"/>
    </xf>
    <xf numFmtId="43" fontId="0" fillId="0" borderId="4" xfId="0" applyNumberFormat="1" applyBorder="1" applyAlignment="1" applyProtection="1">
      <alignment vertical="center"/>
      <protection locked="0"/>
    </xf>
    <xf numFmtId="0" fontId="3" fillId="0" borderId="4" xfId="0" applyFon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13" fillId="5" borderId="4" xfId="0" applyFont="1" applyFill="1" applyBorder="1" applyAlignment="1">
      <alignment horizontal="left" vertical="center"/>
    </xf>
    <xf numFmtId="41" fontId="13" fillId="5" borderId="4" xfId="3" applyFont="1" applyFill="1" applyBorder="1" applyAlignment="1" applyProtection="1">
      <alignment horizontal="center" vertical="center" wrapText="1"/>
      <protection locked="0"/>
    </xf>
    <xf numFmtId="0" fontId="13" fillId="5" borderId="4" xfId="0" applyFont="1" applyFill="1" applyBorder="1" applyAlignment="1" applyProtection="1">
      <alignment horizontal="center" vertical="center" wrapText="1"/>
      <protection locked="0"/>
    </xf>
    <xf numFmtId="0" fontId="14" fillId="6" borderId="4" xfId="0" applyFont="1" applyFill="1" applyBorder="1" applyAlignment="1">
      <alignment horizontal="left" vertical="center"/>
    </xf>
    <xf numFmtId="43" fontId="0" fillId="0" borderId="4" xfId="0" applyNumberFormat="1" applyBorder="1" applyAlignment="1">
      <alignment horizontal="center" vertical="center"/>
    </xf>
    <xf numFmtId="43" fontId="0" fillId="0" borderId="4" xfId="0" applyNumberFormat="1" applyBorder="1"/>
    <xf numFmtId="43" fontId="0" fillId="0" borderId="4" xfId="2" applyFont="1" applyFill="1" applyBorder="1" applyAlignment="1">
      <alignment horizontal="center" vertical="center"/>
    </xf>
    <xf numFmtId="10" fontId="2" fillId="0" borderId="4" xfId="0" applyNumberFormat="1" applyFont="1" applyBorder="1" applyAlignment="1">
      <alignment vertical="center"/>
    </xf>
    <xf numFmtId="43" fontId="3" fillId="0" borderId="4" xfId="0" applyNumberFormat="1" applyFont="1" applyBorder="1" applyAlignment="1">
      <alignment vertical="center"/>
    </xf>
    <xf numFmtId="10" fontId="3" fillId="0" borderId="4" xfId="4" applyNumberFormat="1" applyFont="1" applyFill="1" applyBorder="1" applyAlignment="1">
      <alignment vertical="center"/>
    </xf>
    <xf numFmtId="168" fontId="11" fillId="0" borderId="4" xfId="0" applyNumberFormat="1" applyFont="1" applyBorder="1" applyAlignment="1">
      <alignment vertical="center"/>
    </xf>
    <xf numFmtId="4" fontId="11" fillId="0" borderId="4" xfId="0" applyNumberFormat="1" applyFont="1" applyBorder="1"/>
    <xf numFmtId="15" fontId="0" fillId="0" borderId="4" xfId="0" applyNumberFormat="1" applyBorder="1" applyAlignment="1" applyProtection="1">
      <alignment vertical="center"/>
      <protection locked="0"/>
    </xf>
    <xf numFmtId="4" fontId="18" fillId="0" borderId="7" xfId="0" applyNumberFormat="1" applyFont="1" applyBorder="1"/>
    <xf numFmtId="0" fontId="8" fillId="0" borderId="8" xfId="0" applyFont="1" applyBorder="1" applyAlignment="1" applyProtection="1">
      <alignment vertical="center"/>
      <protection locked="0"/>
    </xf>
    <xf numFmtId="0" fontId="0" fillId="0" borderId="15" xfId="0" applyBorder="1" applyAlignment="1" applyProtection="1">
      <alignment vertical="center"/>
      <protection locked="0"/>
    </xf>
    <xf numFmtId="0" fontId="7" fillId="0" borderId="15" xfId="1" applyFill="1" applyBorder="1" applyAlignment="1" applyProtection="1">
      <alignment vertical="center"/>
      <protection locked="0"/>
    </xf>
    <xf numFmtId="43" fontId="6" fillId="0" borderId="7" xfId="2" applyFont="1" applyFill="1" applyBorder="1" applyAlignment="1" applyProtection="1">
      <alignment vertical="center"/>
      <protection locked="0"/>
    </xf>
    <xf numFmtId="14" fontId="0" fillId="4" borderId="7" xfId="0" applyNumberFormat="1" applyFill="1" applyBorder="1" applyAlignment="1" applyProtection="1">
      <alignment vertical="center"/>
      <protection locked="0"/>
    </xf>
    <xf numFmtId="8" fontId="0" fillId="0" borderId="7" xfId="0" applyNumberFormat="1" applyBorder="1"/>
    <xf numFmtId="166" fontId="8" fillId="0" borderId="7" xfId="2" applyNumberFormat="1" applyFont="1" applyFill="1" applyBorder="1"/>
    <xf numFmtId="166" fontId="6" fillId="0" borderId="7" xfId="2" applyNumberFormat="1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0" fillId="0" borderId="4" xfId="0" applyBorder="1"/>
    <xf numFmtId="0" fontId="8" fillId="0" borderId="4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/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</cellXfs>
  <cellStyles count="5">
    <cellStyle name="Hipervínculo" xfId="1" builtinId="8"/>
    <cellStyle name="Millares" xfId="2" builtinId="3"/>
    <cellStyle name="Millares [0]" xfId="3" builtinId="6"/>
    <cellStyle name="Normal" xfId="0" builtinId="0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626418</xdr:colOff>
      <xdr:row>0</xdr:row>
      <xdr:rowOff>77230</xdr:rowOff>
    </xdr:from>
    <xdr:to>
      <xdr:col>10</xdr:col>
      <xdr:colOff>617946</xdr:colOff>
      <xdr:row>3</xdr:row>
      <xdr:rowOff>77273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6719463D-4B70-40B0-8958-4121F5E2A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06215" y="77230"/>
          <a:ext cx="643690" cy="5406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1115661</xdr:colOff>
      <xdr:row>0</xdr:row>
      <xdr:rowOff>30867</xdr:rowOff>
    </xdr:from>
    <xdr:to>
      <xdr:col>5</xdr:col>
      <xdr:colOff>1759589</xdr:colOff>
      <xdr:row>3</xdr:row>
      <xdr:rowOff>30910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01286" y="30867"/>
          <a:ext cx="643928" cy="5556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97f44c7daf59f4b0/Documentos/INSOLVENCIA/DESIGNACIONES/SUPERSOCIEDADES%20MONICA/PROCESOS%202000/PROYECTO%20DE%20GRADUACION/PROYECTO%20DE%20GRADUACION%20ACTUALIZADO%2030082025.xlsx" TargetMode="External"/><Relationship Id="rId1" Type="http://schemas.openxmlformats.org/officeDocument/2006/relationships/externalLinkPath" Target="PROYECTO%20DE%20GRADUACION%20ACTUALIZADO%203008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3819 PROYECTO DETERMINACIÓN ..."/>
      <sheetName val="3820 PASIVOS CALIFICACIÓN Y ..."/>
      <sheetName val="Hoja1"/>
      <sheetName val="RECHAZADO"/>
    </sheetNames>
    <sheetDataSet>
      <sheetData sheetId="0"/>
      <sheetData sheetId="1">
        <row r="505">
          <cell r="G505">
            <v>2543932298.281333</v>
          </cell>
        </row>
      </sheetData>
      <sheetData sheetId="2"/>
      <sheetData sheetId="3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mailto:alexandrabohorq@gmail.com" TargetMode="External"/><Relationship Id="rId21" Type="http://schemas.openxmlformats.org/officeDocument/2006/relationships/hyperlink" Target="mailto:financiero@quimicosintegrales.com" TargetMode="External"/><Relationship Id="rId63" Type="http://schemas.openxmlformats.org/officeDocument/2006/relationships/hyperlink" Target="mailto:alejosabogal67@gmail.com" TargetMode="External"/><Relationship Id="rId159" Type="http://schemas.openxmlformats.org/officeDocument/2006/relationships/hyperlink" Target="mailto:WIALGECIRAC@compensar.com" TargetMode="External"/><Relationship Id="rId170" Type="http://schemas.openxmlformats.org/officeDocument/2006/relationships/hyperlink" Target="mailto:WIALGECIRAC@compensar.com" TargetMode="External"/><Relationship Id="rId226" Type="http://schemas.openxmlformats.org/officeDocument/2006/relationships/hyperlink" Target="mailto:WIALGECIRAC@compensar.com" TargetMode="External"/><Relationship Id="rId107" Type="http://schemas.openxmlformats.org/officeDocument/2006/relationships/hyperlink" Target="mailto:fundec.manjarrezjeidy@gmail.com" TargetMode="External"/><Relationship Id="rId268" Type="http://schemas.openxmlformats.org/officeDocument/2006/relationships/drawing" Target="../drawings/drawing2.xml"/><Relationship Id="rId11" Type="http://schemas.openxmlformats.org/officeDocument/2006/relationships/hyperlink" Target="mailto:dianaamaya1525@gmail.com" TargetMode="External"/><Relationship Id="rId32" Type="http://schemas.openxmlformats.org/officeDocument/2006/relationships/hyperlink" Target="mailto:gerencia@majesticgff.com" TargetMode="External"/><Relationship Id="rId53" Type="http://schemas.openxmlformats.org/officeDocument/2006/relationships/hyperlink" Target="mailto:comercial@smplasticos.com" TargetMode="External"/><Relationship Id="rId74" Type="http://schemas.openxmlformats.org/officeDocument/2006/relationships/hyperlink" Target="mailto:claudia@montes-a.com" TargetMode="External"/><Relationship Id="rId128" Type="http://schemas.openxmlformats.org/officeDocument/2006/relationships/hyperlink" Target="mailto:mquirogas@dian.gov.co" TargetMode="External"/><Relationship Id="rId149" Type="http://schemas.openxmlformats.org/officeDocument/2006/relationships/hyperlink" Target="mailto:WIALGECIRAC@compensar.com" TargetMode="External"/><Relationship Id="rId5" Type="http://schemas.openxmlformats.org/officeDocument/2006/relationships/hyperlink" Target="mailto:car_auditorconsultor@yahoo.es" TargetMode="External"/><Relationship Id="rId95" Type="http://schemas.openxmlformats.org/officeDocument/2006/relationships/hyperlink" Target="mailto:dianaamaya1525@gmail.com" TargetMode="External"/><Relationship Id="rId160" Type="http://schemas.openxmlformats.org/officeDocument/2006/relationships/hyperlink" Target="mailto:WIALGECIRAC@compensar.com" TargetMode="External"/><Relationship Id="rId181" Type="http://schemas.openxmlformats.org/officeDocument/2006/relationships/hyperlink" Target="mailto:WIALGECIRAC@compensar.com" TargetMode="External"/><Relationship Id="rId216" Type="http://schemas.openxmlformats.org/officeDocument/2006/relationships/hyperlink" Target="mailto:WIALGECIRAC@compensar.com" TargetMode="External"/><Relationship Id="rId237" Type="http://schemas.openxmlformats.org/officeDocument/2006/relationships/hyperlink" Target="mailto:WIALGECIRAC@compensar.com" TargetMode="External"/><Relationship Id="rId258" Type="http://schemas.openxmlformats.org/officeDocument/2006/relationships/hyperlink" Target="mailto:facturacion@tal.com.co" TargetMode="External"/><Relationship Id="rId22" Type="http://schemas.openxmlformats.org/officeDocument/2006/relationships/hyperlink" Target="mailto:auxiliar@impresionyplasticos.com" TargetMode="External"/><Relationship Id="rId43" Type="http://schemas.openxmlformats.org/officeDocument/2006/relationships/hyperlink" Target="mailto:proyectos@evelyngalicia.com" TargetMode="External"/><Relationship Id="rId64" Type="http://schemas.openxmlformats.org/officeDocument/2006/relationships/hyperlink" Target="mailto:alejosabogal67@gmail.com" TargetMode="External"/><Relationship Id="rId118" Type="http://schemas.openxmlformats.org/officeDocument/2006/relationships/hyperlink" Target="mailto:manjarresyerson777@gmail.com" TargetMode="External"/><Relationship Id="rId139" Type="http://schemas.openxmlformats.org/officeDocument/2006/relationships/hyperlink" Target="mailto:WIALGECIRAC@compensar.com" TargetMode="External"/><Relationship Id="rId85" Type="http://schemas.openxmlformats.org/officeDocument/2006/relationships/hyperlink" Target="mailto:dhgdaniel@hotmail.com" TargetMode="External"/><Relationship Id="rId150" Type="http://schemas.openxmlformats.org/officeDocument/2006/relationships/hyperlink" Target="mailto:WIALGECIRAC@compensar.com" TargetMode="External"/><Relationship Id="rId171" Type="http://schemas.openxmlformats.org/officeDocument/2006/relationships/hyperlink" Target="mailto:WIALGECIRAC@compensar.com" TargetMode="External"/><Relationship Id="rId192" Type="http://schemas.openxmlformats.org/officeDocument/2006/relationships/hyperlink" Target="mailto:WIALGECIRAC@compensar.com" TargetMode="External"/><Relationship Id="rId206" Type="http://schemas.openxmlformats.org/officeDocument/2006/relationships/hyperlink" Target="mailto:WIALGECIRAC@compensar.com" TargetMode="External"/><Relationship Id="rId227" Type="http://schemas.openxmlformats.org/officeDocument/2006/relationships/hyperlink" Target="mailto:WIALGECIRAC@compensar.com" TargetMode="External"/><Relationship Id="rId248" Type="http://schemas.openxmlformats.org/officeDocument/2006/relationships/hyperlink" Target="mailto:dpena@pla.com.co" TargetMode="External"/><Relationship Id="rId12" Type="http://schemas.openxmlformats.org/officeDocument/2006/relationships/hyperlink" Target="mailto:enguedisas@hotmail.com" TargetMode="External"/><Relationship Id="rId33" Type="http://schemas.openxmlformats.org/officeDocument/2006/relationships/hyperlink" Target="mailto:mariaconsuelop_236@hotmail.com" TargetMode="External"/><Relationship Id="rId108" Type="http://schemas.openxmlformats.org/officeDocument/2006/relationships/hyperlink" Target="mailto:fundec.manjarrezjeidy@gmail.com" TargetMode="External"/><Relationship Id="rId129" Type="http://schemas.openxmlformats.org/officeDocument/2006/relationships/hyperlink" Target="mailto:mquirogas@dian.gov.co" TargetMode="External"/><Relationship Id="rId54" Type="http://schemas.openxmlformats.org/officeDocument/2006/relationships/hyperlink" Target="mailto:comercial@smplasticos.com" TargetMode="External"/><Relationship Id="rId75" Type="http://schemas.openxmlformats.org/officeDocument/2006/relationships/hyperlink" Target="mailto:claudia@montes-a.com" TargetMode="External"/><Relationship Id="rId96" Type="http://schemas.openxmlformats.org/officeDocument/2006/relationships/hyperlink" Target="mailto:dianaamaya1525@gmail.com" TargetMode="External"/><Relationship Id="rId140" Type="http://schemas.openxmlformats.org/officeDocument/2006/relationships/hyperlink" Target="mailto:WIALGECIRAC@compensar.com" TargetMode="External"/><Relationship Id="rId161" Type="http://schemas.openxmlformats.org/officeDocument/2006/relationships/hyperlink" Target="mailto:WIALGECIRAC@compensar.com" TargetMode="External"/><Relationship Id="rId182" Type="http://schemas.openxmlformats.org/officeDocument/2006/relationships/hyperlink" Target="mailto:WIALGECIRAC@compensar.com" TargetMode="External"/><Relationship Id="rId217" Type="http://schemas.openxmlformats.org/officeDocument/2006/relationships/hyperlink" Target="mailto:WIALGECIRAC@compensar.com" TargetMode="External"/><Relationship Id="rId6" Type="http://schemas.openxmlformats.org/officeDocument/2006/relationships/hyperlink" Target="mailto:comercial4@cartongraf.com.co" TargetMode="External"/><Relationship Id="rId238" Type="http://schemas.openxmlformats.org/officeDocument/2006/relationships/hyperlink" Target="mailto:WIALGECIRAC@compensar.com" TargetMode="External"/><Relationship Id="rId259" Type="http://schemas.openxmlformats.org/officeDocument/2006/relationships/hyperlink" Target="mailto:contabilidad@finearom.com" TargetMode="External"/><Relationship Id="rId23" Type="http://schemas.openxmlformats.org/officeDocument/2006/relationships/hyperlink" Target="mailto:abello@handlercolombia.com" TargetMode="External"/><Relationship Id="rId119" Type="http://schemas.openxmlformats.org/officeDocument/2006/relationships/hyperlink" Target="mailto:manjarresyerson777@gmail.com" TargetMode="External"/><Relationship Id="rId44" Type="http://schemas.openxmlformats.org/officeDocument/2006/relationships/hyperlink" Target="mailto:finanzas@polyamerica.co" TargetMode="External"/><Relationship Id="rId65" Type="http://schemas.openxmlformats.org/officeDocument/2006/relationships/hyperlink" Target="mailto:claudia@montes-a.com" TargetMode="External"/><Relationship Id="rId86" Type="http://schemas.openxmlformats.org/officeDocument/2006/relationships/hyperlink" Target="mailto:dhgdaniel@hotmail.com" TargetMode="External"/><Relationship Id="rId130" Type="http://schemas.openxmlformats.org/officeDocument/2006/relationships/hyperlink" Target="mailto:mquirogas@dian.gov.co" TargetMode="External"/><Relationship Id="rId151" Type="http://schemas.openxmlformats.org/officeDocument/2006/relationships/hyperlink" Target="mailto:WIALGECIRAC@compensar.com" TargetMode="External"/><Relationship Id="rId172" Type="http://schemas.openxmlformats.org/officeDocument/2006/relationships/hyperlink" Target="mailto:WIALGECIRAC@compensar.com" TargetMode="External"/><Relationship Id="rId193" Type="http://schemas.openxmlformats.org/officeDocument/2006/relationships/hyperlink" Target="mailto:WIALGECIRAC@compensar.com" TargetMode="External"/><Relationship Id="rId207" Type="http://schemas.openxmlformats.org/officeDocument/2006/relationships/hyperlink" Target="mailto:WIALGECIRAC@compensar.com" TargetMode="External"/><Relationship Id="rId228" Type="http://schemas.openxmlformats.org/officeDocument/2006/relationships/hyperlink" Target="mailto:WIALGECIRAC@compensar.com" TargetMode="External"/><Relationship Id="rId249" Type="http://schemas.openxmlformats.org/officeDocument/2006/relationships/hyperlink" Target="mailto:claudia@montes-a.com" TargetMode="External"/><Relationship Id="rId13" Type="http://schemas.openxmlformats.org/officeDocument/2006/relationships/hyperlink" Target="mailto:mayraestradapalmera@hotmail.com" TargetMode="External"/><Relationship Id="rId109" Type="http://schemas.openxmlformats.org/officeDocument/2006/relationships/hyperlink" Target="mailto:txtimage@gmail.com" TargetMode="External"/><Relationship Id="rId260" Type="http://schemas.openxmlformats.org/officeDocument/2006/relationships/hyperlink" Target="mailto:gerencia@colombianadepet.com.co" TargetMode="External"/><Relationship Id="rId34" Type="http://schemas.openxmlformats.org/officeDocument/2006/relationships/hyperlink" Target="mailto:sosorio@novaromas.com" TargetMode="External"/><Relationship Id="rId55" Type="http://schemas.openxmlformats.org/officeDocument/2006/relationships/hyperlink" Target="mailto:comercial@smplasticos.com" TargetMode="External"/><Relationship Id="rId76" Type="http://schemas.openxmlformats.org/officeDocument/2006/relationships/hyperlink" Target="mailto:claudia@montes-a.com" TargetMode="External"/><Relationship Id="rId97" Type="http://schemas.openxmlformats.org/officeDocument/2006/relationships/hyperlink" Target="mailto:mayraestradapalmera@hotmail.com" TargetMode="External"/><Relationship Id="rId120" Type="http://schemas.openxmlformats.org/officeDocument/2006/relationships/hyperlink" Target="mailto:manjarresyerson777@gmail.com" TargetMode="External"/><Relationship Id="rId141" Type="http://schemas.openxmlformats.org/officeDocument/2006/relationships/hyperlink" Target="mailto:WIALGECIRAC@compensar.com" TargetMode="External"/><Relationship Id="rId7" Type="http://schemas.openxmlformats.org/officeDocument/2006/relationships/hyperlink" Target="mailto:claudiapaez0118@gmail.com" TargetMode="External"/><Relationship Id="rId162" Type="http://schemas.openxmlformats.org/officeDocument/2006/relationships/hyperlink" Target="mailto:WIALGECIRAC@compensar.com" TargetMode="External"/><Relationship Id="rId183" Type="http://schemas.openxmlformats.org/officeDocument/2006/relationships/hyperlink" Target="mailto:WIALGECIRAC@compensar.com" TargetMode="External"/><Relationship Id="rId218" Type="http://schemas.openxmlformats.org/officeDocument/2006/relationships/hyperlink" Target="mailto:WIALGECIRAC@compensar.com" TargetMode="External"/><Relationship Id="rId239" Type="http://schemas.openxmlformats.org/officeDocument/2006/relationships/hyperlink" Target="mailto:WIALGECIRAC@compensar.com" TargetMode="External"/><Relationship Id="rId250" Type="http://schemas.openxmlformats.org/officeDocument/2006/relationships/hyperlink" Target="mailto:claudia@montes-a.com" TargetMode="External"/><Relationship Id="rId24" Type="http://schemas.openxmlformats.org/officeDocument/2006/relationships/hyperlink" Target="mailto:alcoholesindustriales1@gmail.com" TargetMode="External"/><Relationship Id="rId45" Type="http://schemas.openxmlformats.org/officeDocument/2006/relationships/hyperlink" Target="mailto:federicoaranagomez@gmail.com" TargetMode="External"/><Relationship Id="rId66" Type="http://schemas.openxmlformats.org/officeDocument/2006/relationships/hyperlink" Target="mailto:claudia@montes-a.com" TargetMode="External"/><Relationship Id="rId87" Type="http://schemas.openxmlformats.org/officeDocument/2006/relationships/hyperlink" Target="mailto:dhgdaniel@hotmail.com" TargetMode="External"/><Relationship Id="rId110" Type="http://schemas.openxmlformats.org/officeDocument/2006/relationships/hyperlink" Target="mailto:txtimage@gmail.com" TargetMode="External"/><Relationship Id="rId131" Type="http://schemas.openxmlformats.org/officeDocument/2006/relationships/hyperlink" Target="mailto:mquirogas@dian.gov.co" TargetMode="External"/><Relationship Id="rId152" Type="http://schemas.openxmlformats.org/officeDocument/2006/relationships/hyperlink" Target="mailto:WIALGECIRAC@compensar.com" TargetMode="External"/><Relationship Id="rId173" Type="http://schemas.openxmlformats.org/officeDocument/2006/relationships/hyperlink" Target="mailto:WIALGECIRAC@compensar.com" TargetMode="External"/><Relationship Id="rId194" Type="http://schemas.openxmlformats.org/officeDocument/2006/relationships/hyperlink" Target="mailto:WIALGECIRAC@compensar.com" TargetMode="External"/><Relationship Id="rId208" Type="http://schemas.openxmlformats.org/officeDocument/2006/relationships/hyperlink" Target="mailto:WIALGECIRAC@compensar.com" TargetMode="External"/><Relationship Id="rId229" Type="http://schemas.openxmlformats.org/officeDocument/2006/relationships/hyperlink" Target="mailto:WIALGECIRAC@compensar.com" TargetMode="External"/><Relationship Id="rId240" Type="http://schemas.openxmlformats.org/officeDocument/2006/relationships/hyperlink" Target="mailto:WIALGECIRAC@compensar.com" TargetMode="External"/><Relationship Id="rId261" Type="http://schemas.openxmlformats.org/officeDocument/2006/relationships/hyperlink" Target="mailto:auxiliar@impresionyplasticos.com" TargetMode="External"/><Relationship Id="rId14" Type="http://schemas.openxmlformats.org/officeDocument/2006/relationships/hyperlink" Target="mailto:contabilidad@finearom.com" TargetMode="External"/><Relationship Id="rId35" Type="http://schemas.openxmlformats.org/officeDocument/2006/relationships/hyperlink" Target="mailto:sosorio@novaromas.com" TargetMode="External"/><Relationship Id="rId56" Type="http://schemas.openxmlformats.org/officeDocument/2006/relationships/hyperlink" Target="mailto:juan.alvarez@solengroupcargo.com" TargetMode="External"/><Relationship Id="rId77" Type="http://schemas.openxmlformats.org/officeDocument/2006/relationships/hyperlink" Target="mailto:claudia@montes-a.com" TargetMode="External"/><Relationship Id="rId100" Type="http://schemas.openxmlformats.org/officeDocument/2006/relationships/hyperlink" Target="mailto:gquirogamolano@gmail.com" TargetMode="External"/><Relationship Id="rId8" Type="http://schemas.openxmlformats.org/officeDocument/2006/relationships/hyperlink" Target="mailto:dhgdaniel@hotmail.com" TargetMode="External"/><Relationship Id="rId98" Type="http://schemas.openxmlformats.org/officeDocument/2006/relationships/hyperlink" Target="mailto:mayraestradapalmera@hotmail.com" TargetMode="External"/><Relationship Id="rId121" Type="http://schemas.openxmlformats.org/officeDocument/2006/relationships/hyperlink" Target="mailto:mquirogas@dian.gov.co" TargetMode="External"/><Relationship Id="rId142" Type="http://schemas.openxmlformats.org/officeDocument/2006/relationships/hyperlink" Target="mailto:WIALGECIRAC@compensar.com" TargetMode="External"/><Relationship Id="rId163" Type="http://schemas.openxmlformats.org/officeDocument/2006/relationships/hyperlink" Target="mailto:WIALGECIRAC@compensar.com" TargetMode="External"/><Relationship Id="rId184" Type="http://schemas.openxmlformats.org/officeDocument/2006/relationships/hyperlink" Target="mailto:WIALGECIRAC@compensar.com" TargetMode="External"/><Relationship Id="rId219" Type="http://schemas.openxmlformats.org/officeDocument/2006/relationships/hyperlink" Target="mailto:WIALGECIRAC@compensar.com" TargetMode="External"/><Relationship Id="rId230" Type="http://schemas.openxmlformats.org/officeDocument/2006/relationships/hyperlink" Target="mailto:WIALGECIRAC@compensar.com" TargetMode="External"/><Relationship Id="rId251" Type="http://schemas.openxmlformats.org/officeDocument/2006/relationships/hyperlink" Target="mailto:contabilidad@finearom.com" TargetMode="External"/><Relationship Id="rId25" Type="http://schemas.openxmlformats.org/officeDocument/2006/relationships/hyperlink" Target="mailto:fundec.manjarrezjeidy@gmail.com" TargetMode="External"/><Relationship Id="rId46" Type="http://schemas.openxmlformats.org/officeDocument/2006/relationships/hyperlink" Target="mailto:federicoaranagomez@gmail.com" TargetMode="External"/><Relationship Id="rId67" Type="http://schemas.openxmlformats.org/officeDocument/2006/relationships/hyperlink" Target="mailto:claudia@montes-a.com" TargetMode="External"/><Relationship Id="rId88" Type="http://schemas.openxmlformats.org/officeDocument/2006/relationships/hyperlink" Target="mailto:daniecadena0516@gmail.com" TargetMode="External"/><Relationship Id="rId111" Type="http://schemas.openxmlformats.org/officeDocument/2006/relationships/hyperlink" Target="mailto:txtimage@gmail.com" TargetMode="External"/><Relationship Id="rId132" Type="http://schemas.openxmlformats.org/officeDocument/2006/relationships/hyperlink" Target="mailto:mquirogas@dian.gov.co" TargetMode="External"/><Relationship Id="rId153" Type="http://schemas.openxmlformats.org/officeDocument/2006/relationships/hyperlink" Target="mailto:WIALGECIRAC@compensar.com" TargetMode="External"/><Relationship Id="rId174" Type="http://schemas.openxmlformats.org/officeDocument/2006/relationships/hyperlink" Target="mailto:WIALGECIRAC@compensar.com" TargetMode="External"/><Relationship Id="rId195" Type="http://schemas.openxmlformats.org/officeDocument/2006/relationships/hyperlink" Target="mailto:WIALGECIRAC@compensar.com" TargetMode="External"/><Relationship Id="rId209" Type="http://schemas.openxmlformats.org/officeDocument/2006/relationships/hyperlink" Target="mailto:WIALGECIRAC@compensar.com" TargetMode="External"/><Relationship Id="rId220" Type="http://schemas.openxmlformats.org/officeDocument/2006/relationships/hyperlink" Target="mailto:WIALGECIRAC@compensar.com" TargetMode="External"/><Relationship Id="rId241" Type="http://schemas.openxmlformats.org/officeDocument/2006/relationships/hyperlink" Target="mailto:WIALGECIRAC@compensar.com" TargetMode="External"/><Relationship Id="rId15" Type="http://schemas.openxmlformats.org/officeDocument/2006/relationships/hyperlink" Target="mailto:gquirogamolano@gmail.com" TargetMode="External"/><Relationship Id="rId36" Type="http://schemas.openxmlformats.org/officeDocument/2006/relationships/hyperlink" Target="mailto:envio.sgj@nuevaeps.com.co" TargetMode="External"/><Relationship Id="rId57" Type="http://schemas.openxmlformats.org/officeDocument/2006/relationships/hyperlink" Target="mailto:juan.alvarez@solengroupcargo.com" TargetMode="External"/><Relationship Id="rId262" Type="http://schemas.openxmlformats.org/officeDocument/2006/relationships/hyperlink" Target="mailto:cartera@pasamar.com.co" TargetMode="External"/><Relationship Id="rId78" Type="http://schemas.openxmlformats.org/officeDocument/2006/relationships/hyperlink" Target="mailto:claudia@montes-a.com" TargetMode="External"/><Relationship Id="rId99" Type="http://schemas.openxmlformats.org/officeDocument/2006/relationships/hyperlink" Target="mailto:mayraestradapalmera@hotmail.com" TargetMode="External"/><Relationship Id="rId101" Type="http://schemas.openxmlformats.org/officeDocument/2006/relationships/hyperlink" Target="mailto:gquirogamolano@gmail.com" TargetMode="External"/><Relationship Id="rId122" Type="http://schemas.openxmlformats.org/officeDocument/2006/relationships/hyperlink" Target="mailto:mquirogas@dian.gov.co" TargetMode="External"/><Relationship Id="rId143" Type="http://schemas.openxmlformats.org/officeDocument/2006/relationships/hyperlink" Target="mailto:WIALGECIRAC@compensar.com" TargetMode="External"/><Relationship Id="rId164" Type="http://schemas.openxmlformats.org/officeDocument/2006/relationships/hyperlink" Target="mailto:WIALGECIRAC@compensar.com" TargetMode="External"/><Relationship Id="rId185" Type="http://schemas.openxmlformats.org/officeDocument/2006/relationships/hyperlink" Target="mailto:WIALGECIRAC@compensar.com" TargetMode="External"/><Relationship Id="rId9" Type="http://schemas.openxmlformats.org/officeDocument/2006/relationships/hyperlink" Target="mailto:daniecadena0516@gmail.com" TargetMode="External"/><Relationship Id="rId210" Type="http://schemas.openxmlformats.org/officeDocument/2006/relationships/hyperlink" Target="mailto:WIALGECIRAC@compensar.com" TargetMode="External"/><Relationship Id="rId26" Type="http://schemas.openxmlformats.org/officeDocument/2006/relationships/hyperlink" Target="mailto:txtimage@gmail.com" TargetMode="External"/><Relationship Id="rId231" Type="http://schemas.openxmlformats.org/officeDocument/2006/relationships/hyperlink" Target="mailto:WIALGECIRAC@compensar.com" TargetMode="External"/><Relationship Id="rId252" Type="http://schemas.openxmlformats.org/officeDocument/2006/relationships/hyperlink" Target="mailto:contabilidad@finearom.com" TargetMode="External"/><Relationship Id="rId47" Type="http://schemas.openxmlformats.org/officeDocument/2006/relationships/hyperlink" Target="mailto:DESPERANZA@RPMCOLOMBIA.CO" TargetMode="External"/><Relationship Id="rId68" Type="http://schemas.openxmlformats.org/officeDocument/2006/relationships/hyperlink" Target="mailto:claudia@montes-a.com" TargetMode="External"/><Relationship Id="rId89" Type="http://schemas.openxmlformats.org/officeDocument/2006/relationships/hyperlink" Target="mailto:daniecadena0516@gmail.com" TargetMode="External"/><Relationship Id="rId112" Type="http://schemas.openxmlformats.org/officeDocument/2006/relationships/hyperlink" Target="mailto:lina.santamaria@hotmail.com" TargetMode="External"/><Relationship Id="rId133" Type="http://schemas.openxmlformats.org/officeDocument/2006/relationships/hyperlink" Target="mailto:mquirogas@dian.gov.co" TargetMode="External"/><Relationship Id="rId154" Type="http://schemas.openxmlformats.org/officeDocument/2006/relationships/hyperlink" Target="mailto:WIALGECIRAC@compensar.com" TargetMode="External"/><Relationship Id="rId175" Type="http://schemas.openxmlformats.org/officeDocument/2006/relationships/hyperlink" Target="mailto:WIALGECIRAC@compensar.com" TargetMode="External"/><Relationship Id="rId196" Type="http://schemas.openxmlformats.org/officeDocument/2006/relationships/hyperlink" Target="mailto:WIALGECIRAC@compensar.com" TargetMode="External"/><Relationship Id="rId200" Type="http://schemas.openxmlformats.org/officeDocument/2006/relationships/hyperlink" Target="mailto:WIALGECIRAC@compensar.com" TargetMode="External"/><Relationship Id="rId16" Type="http://schemas.openxmlformats.org/officeDocument/2006/relationships/hyperlink" Target="mailto:WIALGECIRAC@compensar.com" TargetMode="External"/><Relationship Id="rId221" Type="http://schemas.openxmlformats.org/officeDocument/2006/relationships/hyperlink" Target="mailto:WIALGECIRAC@compensar.com" TargetMode="External"/><Relationship Id="rId242" Type="http://schemas.openxmlformats.org/officeDocument/2006/relationships/hyperlink" Target="mailto:WIALGECIRAC@compensar.com" TargetMode="External"/><Relationship Id="rId263" Type="http://schemas.openxmlformats.org/officeDocument/2006/relationships/hyperlink" Target="mailto:dpena@pla.com.co" TargetMode="External"/><Relationship Id="rId37" Type="http://schemas.openxmlformats.org/officeDocument/2006/relationships/hyperlink" Target="mailto:cartera@pasamar.com.co" TargetMode="External"/><Relationship Id="rId58" Type="http://schemas.openxmlformats.org/officeDocument/2006/relationships/hyperlink" Target="mailto:info@velaquimicos.com" TargetMode="External"/><Relationship Id="rId79" Type="http://schemas.openxmlformats.org/officeDocument/2006/relationships/hyperlink" Target="mailto:claudia@montes-a.com" TargetMode="External"/><Relationship Id="rId102" Type="http://schemas.openxmlformats.org/officeDocument/2006/relationships/hyperlink" Target="mailto:gquirogamolano@gmail.com" TargetMode="External"/><Relationship Id="rId123" Type="http://schemas.openxmlformats.org/officeDocument/2006/relationships/hyperlink" Target="mailto:mquirogas@dian.gov.co" TargetMode="External"/><Relationship Id="rId144" Type="http://schemas.openxmlformats.org/officeDocument/2006/relationships/hyperlink" Target="mailto:WIALGECIRAC@compensar.com" TargetMode="External"/><Relationship Id="rId90" Type="http://schemas.openxmlformats.org/officeDocument/2006/relationships/hyperlink" Target="mailto:daniecadena0516@gmail.com" TargetMode="External"/><Relationship Id="rId165" Type="http://schemas.openxmlformats.org/officeDocument/2006/relationships/hyperlink" Target="mailto:WIALGECIRAC@compensar.com" TargetMode="External"/><Relationship Id="rId186" Type="http://schemas.openxmlformats.org/officeDocument/2006/relationships/hyperlink" Target="mailto:WIALGECIRAC@compensar.com" TargetMode="External"/><Relationship Id="rId211" Type="http://schemas.openxmlformats.org/officeDocument/2006/relationships/hyperlink" Target="mailto:WIALGECIRAC@compensar.com" TargetMode="External"/><Relationship Id="rId232" Type="http://schemas.openxmlformats.org/officeDocument/2006/relationships/hyperlink" Target="mailto:WIALGECIRAC@compensar.com" TargetMode="External"/><Relationship Id="rId253" Type="http://schemas.openxmlformats.org/officeDocument/2006/relationships/hyperlink" Target="mailto:salguero.antonio@flexolabel.co" TargetMode="External"/><Relationship Id="rId27" Type="http://schemas.openxmlformats.org/officeDocument/2006/relationships/hyperlink" Target="mailto:legal@satrack.com" TargetMode="External"/><Relationship Id="rId48" Type="http://schemas.openxmlformats.org/officeDocument/2006/relationships/hyperlink" Target="mailto:HildaRP@saludtotal.com.co" TargetMode="External"/><Relationship Id="rId69" Type="http://schemas.openxmlformats.org/officeDocument/2006/relationships/hyperlink" Target="mailto:claudia@montes-a.com" TargetMode="External"/><Relationship Id="rId113" Type="http://schemas.openxmlformats.org/officeDocument/2006/relationships/hyperlink" Target="mailto:lina.santamaria@hotmail.com" TargetMode="External"/><Relationship Id="rId134" Type="http://schemas.openxmlformats.org/officeDocument/2006/relationships/hyperlink" Target="mailto:mquirogas@dian.gov.co" TargetMode="External"/><Relationship Id="rId80" Type="http://schemas.openxmlformats.org/officeDocument/2006/relationships/hyperlink" Target="mailto:claudia@montes-a.com" TargetMode="External"/><Relationship Id="rId155" Type="http://schemas.openxmlformats.org/officeDocument/2006/relationships/hyperlink" Target="mailto:WIALGECIRAC@compensar.com" TargetMode="External"/><Relationship Id="rId176" Type="http://schemas.openxmlformats.org/officeDocument/2006/relationships/hyperlink" Target="mailto:WIALGECIRAC@compensar.com" TargetMode="External"/><Relationship Id="rId197" Type="http://schemas.openxmlformats.org/officeDocument/2006/relationships/hyperlink" Target="mailto:WIALGECIRAC@compensar.com" TargetMode="External"/><Relationship Id="rId201" Type="http://schemas.openxmlformats.org/officeDocument/2006/relationships/hyperlink" Target="mailto:WIALGECIRAC@compensar.com" TargetMode="External"/><Relationship Id="rId222" Type="http://schemas.openxmlformats.org/officeDocument/2006/relationships/hyperlink" Target="mailto:WIALGECIRAC@compensar.com" TargetMode="External"/><Relationship Id="rId243" Type="http://schemas.openxmlformats.org/officeDocument/2006/relationships/hyperlink" Target="mailto:WIALGECIRAC@compensar.com" TargetMode="External"/><Relationship Id="rId264" Type="http://schemas.openxmlformats.org/officeDocument/2006/relationships/hyperlink" Target="mailto:comercial@smplasticos.com" TargetMode="External"/><Relationship Id="rId17" Type="http://schemas.openxmlformats.org/officeDocument/2006/relationships/hyperlink" Target="mailto:mquirogas@dian.gov.co" TargetMode="External"/><Relationship Id="rId38" Type="http://schemas.openxmlformats.org/officeDocument/2006/relationships/hyperlink" Target="mailto:cartera@pasamar.com.co" TargetMode="External"/><Relationship Id="rId59" Type="http://schemas.openxmlformats.org/officeDocument/2006/relationships/hyperlink" Target="mailto:info@velaquimicos.com" TargetMode="External"/><Relationship Id="rId103" Type="http://schemas.openxmlformats.org/officeDocument/2006/relationships/hyperlink" Target="mailto:gisellgonzalez490@gmail.com" TargetMode="External"/><Relationship Id="rId124" Type="http://schemas.openxmlformats.org/officeDocument/2006/relationships/hyperlink" Target="mailto:mquirogas@dian.gov.co" TargetMode="External"/><Relationship Id="rId70" Type="http://schemas.openxmlformats.org/officeDocument/2006/relationships/hyperlink" Target="mailto:claudia@montes-a.com" TargetMode="External"/><Relationship Id="rId91" Type="http://schemas.openxmlformats.org/officeDocument/2006/relationships/hyperlink" Target="mailto:davielo79@gmail.com" TargetMode="External"/><Relationship Id="rId145" Type="http://schemas.openxmlformats.org/officeDocument/2006/relationships/hyperlink" Target="mailto:WIALGECIRAC@compensar.com" TargetMode="External"/><Relationship Id="rId166" Type="http://schemas.openxmlformats.org/officeDocument/2006/relationships/hyperlink" Target="mailto:WIALGECIRAC@compensar.com" TargetMode="External"/><Relationship Id="rId187" Type="http://schemas.openxmlformats.org/officeDocument/2006/relationships/hyperlink" Target="mailto:WIALGECIRAC@compensar.com" TargetMode="External"/><Relationship Id="rId1" Type="http://schemas.openxmlformats.org/officeDocument/2006/relationships/hyperlink" Target="mailto:asistente.contable@asocelta.org" TargetMode="External"/><Relationship Id="rId212" Type="http://schemas.openxmlformats.org/officeDocument/2006/relationships/hyperlink" Target="mailto:WIALGECIRAC@compensar.com" TargetMode="External"/><Relationship Id="rId233" Type="http://schemas.openxmlformats.org/officeDocument/2006/relationships/hyperlink" Target="mailto:WIALGECIRAC@compensar.com" TargetMode="External"/><Relationship Id="rId254" Type="http://schemas.openxmlformats.org/officeDocument/2006/relationships/hyperlink" Target="mailto:salguero.antonio@flexolabel.co" TargetMode="External"/><Relationship Id="rId28" Type="http://schemas.openxmlformats.org/officeDocument/2006/relationships/hyperlink" Target="mailto:lina.maya.sa@gmail.com" TargetMode="External"/><Relationship Id="rId49" Type="http://schemas.openxmlformats.org/officeDocument/2006/relationships/hyperlink" Target="mailto:sandralozanomodera@gmail.com" TargetMode="External"/><Relationship Id="rId114" Type="http://schemas.openxmlformats.org/officeDocument/2006/relationships/hyperlink" Target="mailto:lina.santamaria@hotmail.com" TargetMode="External"/><Relationship Id="rId60" Type="http://schemas.openxmlformats.org/officeDocument/2006/relationships/hyperlink" Target="mailto:info@velaquimicos.com" TargetMode="External"/><Relationship Id="rId81" Type="http://schemas.openxmlformats.org/officeDocument/2006/relationships/hyperlink" Target="mailto:prodithin@yahoo.com.co" TargetMode="External"/><Relationship Id="rId135" Type="http://schemas.openxmlformats.org/officeDocument/2006/relationships/hyperlink" Target="mailto:mquirogas@dian.gov.co" TargetMode="External"/><Relationship Id="rId156" Type="http://schemas.openxmlformats.org/officeDocument/2006/relationships/hyperlink" Target="mailto:WIALGECIRAC@compensar.com" TargetMode="External"/><Relationship Id="rId177" Type="http://schemas.openxmlformats.org/officeDocument/2006/relationships/hyperlink" Target="mailto:WIALGECIRAC@compensar.com" TargetMode="External"/><Relationship Id="rId198" Type="http://schemas.openxmlformats.org/officeDocument/2006/relationships/hyperlink" Target="mailto:WIALGECIRAC@compensar.com" TargetMode="External"/><Relationship Id="rId202" Type="http://schemas.openxmlformats.org/officeDocument/2006/relationships/hyperlink" Target="mailto:WIALGECIRAC@compensar.com" TargetMode="External"/><Relationship Id="rId223" Type="http://schemas.openxmlformats.org/officeDocument/2006/relationships/hyperlink" Target="mailto:WIALGECIRAC@compensar.com" TargetMode="External"/><Relationship Id="rId244" Type="http://schemas.openxmlformats.org/officeDocument/2006/relationships/hyperlink" Target="mailto:WIALGECIRAC@compensar.com" TargetMode="External"/><Relationship Id="rId18" Type="http://schemas.openxmlformats.org/officeDocument/2006/relationships/hyperlink" Target="mailto:mquirogas@dian.gov.co" TargetMode="External"/><Relationship Id="rId39" Type="http://schemas.openxmlformats.org/officeDocument/2006/relationships/hyperlink" Target="mailto:dpena@pla.com.co" TargetMode="External"/><Relationship Id="rId265" Type="http://schemas.openxmlformats.org/officeDocument/2006/relationships/hyperlink" Target="mailto:dpena@pla.com.co" TargetMode="External"/><Relationship Id="rId50" Type="http://schemas.openxmlformats.org/officeDocument/2006/relationships/hyperlink" Target="mailto:carteraeps@colsanitas.com" TargetMode="External"/><Relationship Id="rId104" Type="http://schemas.openxmlformats.org/officeDocument/2006/relationships/hyperlink" Target="mailto:gisellgonzalez490@gmail.com" TargetMode="External"/><Relationship Id="rId125" Type="http://schemas.openxmlformats.org/officeDocument/2006/relationships/hyperlink" Target="mailto:mquirogas@dian.gov.co" TargetMode="External"/><Relationship Id="rId146" Type="http://schemas.openxmlformats.org/officeDocument/2006/relationships/hyperlink" Target="mailto:WIALGECIRAC@compensar.com" TargetMode="External"/><Relationship Id="rId167" Type="http://schemas.openxmlformats.org/officeDocument/2006/relationships/hyperlink" Target="mailto:WIALGECIRAC@compensar.com" TargetMode="External"/><Relationship Id="rId188" Type="http://schemas.openxmlformats.org/officeDocument/2006/relationships/hyperlink" Target="mailto:WIALGECIRAC@compensar.com" TargetMode="External"/><Relationship Id="rId71" Type="http://schemas.openxmlformats.org/officeDocument/2006/relationships/hyperlink" Target="mailto:claudia@montes-a.com" TargetMode="External"/><Relationship Id="rId92" Type="http://schemas.openxmlformats.org/officeDocument/2006/relationships/hyperlink" Target="mailto:davielo79@gmail.com" TargetMode="External"/><Relationship Id="rId213" Type="http://schemas.openxmlformats.org/officeDocument/2006/relationships/hyperlink" Target="mailto:WIALGECIRAC@compensar.com" TargetMode="External"/><Relationship Id="rId234" Type="http://schemas.openxmlformats.org/officeDocument/2006/relationships/hyperlink" Target="mailto:WIALGECIRAC@compensar.com" TargetMode="External"/><Relationship Id="rId2" Type="http://schemas.openxmlformats.org/officeDocument/2006/relationships/hyperlink" Target="mailto:ldpuentes@bia.com.co" TargetMode="External"/><Relationship Id="rId29" Type="http://schemas.openxmlformats.org/officeDocument/2006/relationships/hyperlink" Target="mailto:lina.santamaria@hotmail.com" TargetMode="External"/><Relationship Id="rId255" Type="http://schemas.openxmlformats.org/officeDocument/2006/relationships/hyperlink" Target="mailto:ventas@productosysuministros.com" TargetMode="External"/><Relationship Id="rId40" Type="http://schemas.openxmlformats.org/officeDocument/2006/relationships/hyperlink" Target="mailto:dpena@pla.com.co" TargetMode="External"/><Relationship Id="rId115" Type="http://schemas.openxmlformats.org/officeDocument/2006/relationships/hyperlink" Target="mailto:alexandrabohorq@gmail.com" TargetMode="External"/><Relationship Id="rId136" Type="http://schemas.openxmlformats.org/officeDocument/2006/relationships/hyperlink" Target="mailto:mquirogas@dian.gov.co" TargetMode="External"/><Relationship Id="rId157" Type="http://schemas.openxmlformats.org/officeDocument/2006/relationships/hyperlink" Target="mailto:WIALGECIRAC@compensar.com" TargetMode="External"/><Relationship Id="rId178" Type="http://schemas.openxmlformats.org/officeDocument/2006/relationships/hyperlink" Target="mailto:WIALGECIRAC@compensar.com" TargetMode="External"/><Relationship Id="rId61" Type="http://schemas.openxmlformats.org/officeDocument/2006/relationships/hyperlink" Target="mailto:alexandrabohorq@gmail.com" TargetMode="External"/><Relationship Id="rId82" Type="http://schemas.openxmlformats.org/officeDocument/2006/relationships/hyperlink" Target="mailto:claudiapaez0118@gmail.com" TargetMode="External"/><Relationship Id="rId199" Type="http://schemas.openxmlformats.org/officeDocument/2006/relationships/hyperlink" Target="mailto:WIALGECIRAC@compensar.com" TargetMode="External"/><Relationship Id="rId203" Type="http://schemas.openxmlformats.org/officeDocument/2006/relationships/hyperlink" Target="mailto:WIALGECIRAC@compensar.com" TargetMode="External"/><Relationship Id="rId19" Type="http://schemas.openxmlformats.org/officeDocument/2006/relationships/hyperlink" Target="mailto:gisellgonzalez490@gmail.com" TargetMode="External"/><Relationship Id="rId224" Type="http://schemas.openxmlformats.org/officeDocument/2006/relationships/hyperlink" Target="mailto:WIALGECIRAC@compensar.com" TargetMode="External"/><Relationship Id="rId245" Type="http://schemas.openxmlformats.org/officeDocument/2006/relationships/hyperlink" Target="mailto:WIALGECIRAC@compensar.com" TargetMode="External"/><Relationship Id="rId266" Type="http://schemas.openxmlformats.org/officeDocument/2006/relationships/hyperlink" Target="mailto:ddbenavide@gnbsudameris.com.co" TargetMode="External"/><Relationship Id="rId30" Type="http://schemas.openxmlformats.org/officeDocument/2006/relationships/hyperlink" Target="mailto:cartera@luvaga.com" TargetMode="External"/><Relationship Id="rId105" Type="http://schemas.openxmlformats.org/officeDocument/2006/relationships/hyperlink" Target="mailto:gisellgonzalez490@gmail.com" TargetMode="External"/><Relationship Id="rId126" Type="http://schemas.openxmlformats.org/officeDocument/2006/relationships/hyperlink" Target="mailto:mquirogas@dian.gov.co" TargetMode="External"/><Relationship Id="rId147" Type="http://schemas.openxmlformats.org/officeDocument/2006/relationships/hyperlink" Target="mailto:WIALGECIRAC@compensar.com" TargetMode="External"/><Relationship Id="rId168" Type="http://schemas.openxmlformats.org/officeDocument/2006/relationships/hyperlink" Target="mailto:WIALGECIRAC@compensar.com" TargetMode="External"/><Relationship Id="rId51" Type="http://schemas.openxmlformats.org/officeDocument/2006/relationships/hyperlink" Target="mailto:ccartera@sensoria.com.co" TargetMode="External"/><Relationship Id="rId72" Type="http://schemas.openxmlformats.org/officeDocument/2006/relationships/hyperlink" Target="mailto:claudia@montes-a.com" TargetMode="External"/><Relationship Id="rId93" Type="http://schemas.openxmlformats.org/officeDocument/2006/relationships/hyperlink" Target="mailto:davielo79@gmail.com" TargetMode="External"/><Relationship Id="rId189" Type="http://schemas.openxmlformats.org/officeDocument/2006/relationships/hyperlink" Target="mailto:WIALGECIRAC@compensar.com" TargetMode="External"/><Relationship Id="rId3" Type="http://schemas.openxmlformats.org/officeDocument/2006/relationships/hyperlink" Target="mailto:ldpuentes@bia.com.co" TargetMode="External"/><Relationship Id="rId214" Type="http://schemas.openxmlformats.org/officeDocument/2006/relationships/hyperlink" Target="mailto:WIALGECIRAC@compensar.com" TargetMode="External"/><Relationship Id="rId235" Type="http://schemas.openxmlformats.org/officeDocument/2006/relationships/hyperlink" Target="mailto:WIALGECIRAC@compensar.com" TargetMode="External"/><Relationship Id="rId256" Type="http://schemas.openxmlformats.org/officeDocument/2006/relationships/hyperlink" Target="mailto:ventas@productosysuministros.com" TargetMode="External"/><Relationship Id="rId116" Type="http://schemas.openxmlformats.org/officeDocument/2006/relationships/hyperlink" Target="mailto:alexandrabohorq@gmail.com" TargetMode="External"/><Relationship Id="rId137" Type="http://schemas.openxmlformats.org/officeDocument/2006/relationships/hyperlink" Target="mailto:WIALGECIRAC@compensar.com" TargetMode="External"/><Relationship Id="rId158" Type="http://schemas.openxmlformats.org/officeDocument/2006/relationships/hyperlink" Target="mailto:WIALGECIRAC@compensar.com" TargetMode="External"/><Relationship Id="rId20" Type="http://schemas.openxmlformats.org/officeDocument/2006/relationships/hyperlink" Target="mailto:abello@handlercolombia.com" TargetMode="External"/><Relationship Id="rId41" Type="http://schemas.openxmlformats.org/officeDocument/2006/relationships/hyperlink" Target="mailto:extractosnaturales@phitother.com" TargetMode="External"/><Relationship Id="rId62" Type="http://schemas.openxmlformats.org/officeDocument/2006/relationships/hyperlink" Target="mailto:manjarresyerson777@gmail.com" TargetMode="External"/><Relationship Id="rId83" Type="http://schemas.openxmlformats.org/officeDocument/2006/relationships/hyperlink" Target="mailto:claudiapaez0118@gmail.com" TargetMode="External"/><Relationship Id="rId179" Type="http://schemas.openxmlformats.org/officeDocument/2006/relationships/hyperlink" Target="mailto:WIALGECIRAC@compensar.com" TargetMode="External"/><Relationship Id="rId190" Type="http://schemas.openxmlformats.org/officeDocument/2006/relationships/hyperlink" Target="mailto:WIALGECIRAC@compensar.com" TargetMode="External"/><Relationship Id="rId204" Type="http://schemas.openxmlformats.org/officeDocument/2006/relationships/hyperlink" Target="mailto:WIALGECIRAC@compensar.com" TargetMode="External"/><Relationship Id="rId225" Type="http://schemas.openxmlformats.org/officeDocument/2006/relationships/hyperlink" Target="mailto:WIALGECIRAC@compensar.com" TargetMode="External"/><Relationship Id="rId246" Type="http://schemas.openxmlformats.org/officeDocument/2006/relationships/hyperlink" Target="mailto:HildaRP@saludtotal.com.co" TargetMode="External"/><Relationship Id="rId267" Type="http://schemas.openxmlformats.org/officeDocument/2006/relationships/printerSettings" Target="../printerSettings/printerSettings2.bin"/><Relationship Id="rId106" Type="http://schemas.openxmlformats.org/officeDocument/2006/relationships/hyperlink" Target="mailto:fundec.manjarrezjeidy@gmail.com" TargetMode="External"/><Relationship Id="rId127" Type="http://schemas.openxmlformats.org/officeDocument/2006/relationships/hyperlink" Target="mailto:mquirogas@dian.gov.co" TargetMode="External"/><Relationship Id="rId10" Type="http://schemas.openxmlformats.org/officeDocument/2006/relationships/hyperlink" Target="mailto:davielo79@gmail.com" TargetMode="External"/><Relationship Id="rId31" Type="http://schemas.openxmlformats.org/officeDocument/2006/relationships/hyperlink" Target="mailto:cartera@luvaga.com" TargetMode="External"/><Relationship Id="rId52" Type="http://schemas.openxmlformats.org/officeDocument/2006/relationships/hyperlink" Target="mailto:maria.arango@lucta.com" TargetMode="External"/><Relationship Id="rId73" Type="http://schemas.openxmlformats.org/officeDocument/2006/relationships/hyperlink" Target="mailto:claudia@montes-a.com" TargetMode="External"/><Relationship Id="rId94" Type="http://schemas.openxmlformats.org/officeDocument/2006/relationships/hyperlink" Target="mailto:dianaamaya1525@gmail.com" TargetMode="External"/><Relationship Id="rId148" Type="http://schemas.openxmlformats.org/officeDocument/2006/relationships/hyperlink" Target="mailto:WIALGECIRAC@compensar.com" TargetMode="External"/><Relationship Id="rId169" Type="http://schemas.openxmlformats.org/officeDocument/2006/relationships/hyperlink" Target="mailto:WIALGECIRAC@compensar.com" TargetMode="External"/><Relationship Id="rId4" Type="http://schemas.openxmlformats.org/officeDocument/2006/relationships/hyperlink" Target="mailto:car_auditorconsultor@yahoo.es" TargetMode="External"/><Relationship Id="rId180" Type="http://schemas.openxmlformats.org/officeDocument/2006/relationships/hyperlink" Target="mailto:WIALGECIRAC@compensar.com" TargetMode="External"/><Relationship Id="rId215" Type="http://schemas.openxmlformats.org/officeDocument/2006/relationships/hyperlink" Target="mailto:WIALGECIRAC@compensar.com" TargetMode="External"/><Relationship Id="rId236" Type="http://schemas.openxmlformats.org/officeDocument/2006/relationships/hyperlink" Target="mailto:WIALGECIRAC@compensar.com" TargetMode="External"/><Relationship Id="rId257" Type="http://schemas.openxmlformats.org/officeDocument/2006/relationships/hyperlink" Target="mailto:facturacion@tal.com.co" TargetMode="External"/><Relationship Id="rId42" Type="http://schemas.openxmlformats.org/officeDocument/2006/relationships/hyperlink" Target="mailto:extractosnaturales@phitother.com" TargetMode="External"/><Relationship Id="rId84" Type="http://schemas.openxmlformats.org/officeDocument/2006/relationships/hyperlink" Target="mailto:claudiapaez0118@gmail.com" TargetMode="External"/><Relationship Id="rId138" Type="http://schemas.openxmlformats.org/officeDocument/2006/relationships/hyperlink" Target="mailto:WIALGECIRAC@compensar.com" TargetMode="External"/><Relationship Id="rId191" Type="http://schemas.openxmlformats.org/officeDocument/2006/relationships/hyperlink" Target="mailto:WIALGECIRAC@compensar.com" TargetMode="External"/><Relationship Id="rId205" Type="http://schemas.openxmlformats.org/officeDocument/2006/relationships/hyperlink" Target="mailto:WIALGECIRAC@compensar.com" TargetMode="External"/><Relationship Id="rId247" Type="http://schemas.openxmlformats.org/officeDocument/2006/relationships/hyperlink" Target="mailto:dpena@pla.com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X507"/>
  <sheetViews>
    <sheetView tabSelected="1" zoomScale="74" workbookViewId="0">
      <pane xSplit="1" ySplit="10" topLeftCell="B346" activePane="bottomRight" state="frozen"/>
      <selection pane="topRight" activeCell="B1" sqref="B1"/>
      <selection pane="bottomLeft" activeCell="A11" sqref="A11"/>
      <selection pane="bottomRight" activeCell="IZ363" sqref="IZ363"/>
    </sheetView>
  </sheetViews>
  <sheetFormatPr baseColWidth="10" defaultColWidth="9.140625" defaultRowHeight="15" outlineLevelRow="2" x14ac:dyDescent="0.25"/>
  <cols>
    <col min="1" max="1" width="87.7109375" bestFit="1" customWidth="1"/>
    <col min="2" max="2" width="25.42578125" bestFit="1" customWidth="1"/>
    <col min="3" max="3" width="37.140625" hidden="1" customWidth="1"/>
    <col min="4" max="4" width="38.28515625" hidden="1" customWidth="1"/>
    <col min="5" max="5" width="17.140625" hidden="1" customWidth="1"/>
    <col min="6" max="6" width="57.28515625" hidden="1" customWidth="1"/>
    <col min="7" max="7" width="14.42578125" hidden="1" customWidth="1"/>
    <col min="8" max="8" width="7.140625" hidden="1" customWidth="1"/>
    <col min="9" max="9" width="14.28515625" hidden="1" customWidth="1"/>
    <col min="10" max="10" width="7.85546875" hidden="1" customWidth="1"/>
    <col min="11" max="11" width="28" bestFit="1" customWidth="1"/>
    <col min="12" max="12" width="24.28515625" bestFit="1" customWidth="1"/>
    <col min="13" max="13" width="20.85546875" bestFit="1" customWidth="1"/>
    <col min="14" max="14" width="41" bestFit="1" customWidth="1"/>
    <col min="15" max="15" width="18.85546875" bestFit="1" customWidth="1"/>
    <col min="16" max="16" width="33.140625" bestFit="1" customWidth="1"/>
    <col min="18" max="258" width="8" hidden="1"/>
  </cols>
  <sheetData>
    <row r="1" spans="1:16" x14ac:dyDescent="0.25">
      <c r="A1" s="1" t="s">
        <v>0</v>
      </c>
      <c r="B1" s="1">
        <v>32</v>
      </c>
      <c r="C1" s="153" t="s">
        <v>1</v>
      </c>
      <c r="D1" s="154"/>
    </row>
    <row r="2" spans="1:16" x14ac:dyDescent="0.25">
      <c r="A2" s="1" t="s">
        <v>2</v>
      </c>
      <c r="B2" s="1">
        <v>3819</v>
      </c>
      <c r="C2" s="153" t="s">
        <v>13</v>
      </c>
      <c r="D2" s="154"/>
      <c r="L2" s="16">
        <v>12000000000</v>
      </c>
    </row>
    <row r="3" spans="1:16" x14ac:dyDescent="0.25">
      <c r="A3" s="1" t="s">
        <v>3</v>
      </c>
      <c r="B3" s="1">
        <v>1</v>
      </c>
      <c r="L3" s="53">
        <f>L2/8000</f>
        <v>1500000</v>
      </c>
    </row>
    <row r="4" spans="1:16" x14ac:dyDescent="0.25">
      <c r="A4" s="1" t="s">
        <v>4</v>
      </c>
      <c r="B4" s="1">
        <v>811012461</v>
      </c>
      <c r="L4" s="53">
        <f>L3*70</f>
        <v>105000000</v>
      </c>
    </row>
    <row r="5" spans="1:16" x14ac:dyDescent="0.25">
      <c r="A5" s="1" t="s">
        <v>5</v>
      </c>
      <c r="B5" s="4">
        <v>45543</v>
      </c>
    </row>
    <row r="6" spans="1:16" x14ac:dyDescent="0.25">
      <c r="A6" s="1" t="s">
        <v>6</v>
      </c>
      <c r="B6" s="1">
        <v>1</v>
      </c>
      <c r="C6" s="1" t="s">
        <v>7</v>
      </c>
    </row>
    <row r="8" spans="1:16" x14ac:dyDescent="0.25">
      <c r="A8" s="155"/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</row>
    <row r="9" spans="1:16" x14ac:dyDescent="0.25">
      <c r="A9" s="156" t="s">
        <v>854</v>
      </c>
      <c r="B9" s="157"/>
      <c r="C9" s="157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8"/>
    </row>
    <row r="10" spans="1:16" ht="45.95" customHeight="1" x14ac:dyDescent="0.25">
      <c r="A10" s="74" t="s">
        <v>14</v>
      </c>
      <c r="B10" s="82" t="s">
        <v>15</v>
      </c>
      <c r="C10" s="74" t="s">
        <v>16</v>
      </c>
      <c r="D10" s="74" t="s">
        <v>17</v>
      </c>
      <c r="E10" s="74" t="s">
        <v>9</v>
      </c>
      <c r="F10" s="82" t="s">
        <v>18</v>
      </c>
      <c r="G10" s="74" t="s">
        <v>845</v>
      </c>
      <c r="H10" s="74" t="s">
        <v>846</v>
      </c>
      <c r="I10" s="74" t="s">
        <v>847</v>
      </c>
      <c r="J10" s="74" t="s">
        <v>848</v>
      </c>
      <c r="K10" s="74" t="s">
        <v>19</v>
      </c>
      <c r="L10" s="74" t="s">
        <v>20</v>
      </c>
      <c r="M10" s="74" t="s">
        <v>21</v>
      </c>
      <c r="N10" s="82" t="s">
        <v>22</v>
      </c>
      <c r="O10" s="74" t="s">
        <v>23</v>
      </c>
      <c r="P10" s="82" t="s">
        <v>24</v>
      </c>
    </row>
    <row r="11" spans="1:16" outlineLevel="2" x14ac:dyDescent="0.25">
      <c r="A11" s="100" t="str">
        <f>'3820 PASIVOS CALIFICACIÓN Y ...'!A10</f>
        <v>CLAUDIA PAOLA PAEZ CARDENAS</v>
      </c>
      <c r="B11" s="100">
        <f>'3820 PASIVOS CALIFICACIÓN Y ...'!B10</f>
        <v>1121933265</v>
      </c>
      <c r="C11" s="100" t="s">
        <v>541</v>
      </c>
      <c r="D11" s="100" t="s">
        <v>12</v>
      </c>
      <c r="E11" s="100" t="s">
        <v>10</v>
      </c>
      <c r="F11" s="100" t="s">
        <v>25</v>
      </c>
      <c r="G11" s="100"/>
      <c r="H11" s="100"/>
      <c r="I11" s="100"/>
      <c r="J11" s="100"/>
      <c r="K11" s="54" t="s">
        <v>326</v>
      </c>
      <c r="L11" s="101">
        <f>'3820 PASIVOS CALIFICACIÓN Y ...'!G10</f>
        <v>590867</v>
      </c>
      <c r="M11" s="101">
        <f t="shared" ref="M11:O14" si="0">L11</f>
        <v>590867</v>
      </c>
      <c r="N11" s="101">
        <f t="shared" si="0"/>
        <v>590867</v>
      </c>
      <c r="O11" s="102">
        <f t="shared" si="0"/>
        <v>590867</v>
      </c>
      <c r="P11" s="103">
        <f>O11/$O$505</f>
        <v>1.335948497472371E-4</v>
      </c>
    </row>
    <row r="12" spans="1:16" outlineLevel="2" x14ac:dyDescent="0.25">
      <c r="A12" s="100" t="str">
        <f>'3820 PASIVOS CALIFICACIÓN Y ...'!A11</f>
        <v>CLAUDIA PAOLA PAEZ CARDENAS</v>
      </c>
      <c r="B12" s="100">
        <f>'3820 PASIVOS CALIFICACIÓN Y ...'!B11</f>
        <v>1121933265</v>
      </c>
      <c r="C12" s="100" t="s">
        <v>541</v>
      </c>
      <c r="D12" s="100" t="s">
        <v>12</v>
      </c>
      <c r="E12" s="100" t="s">
        <v>10</v>
      </c>
      <c r="F12" s="100" t="s">
        <v>25</v>
      </c>
      <c r="G12" s="100"/>
      <c r="H12" s="100"/>
      <c r="I12" s="100"/>
      <c r="J12" s="100"/>
      <c r="K12" s="54" t="s">
        <v>323</v>
      </c>
      <c r="L12" s="101">
        <f>'3820 PASIVOS CALIFICACIÓN Y ...'!G11</f>
        <v>1795173</v>
      </c>
      <c r="M12" s="101">
        <f t="shared" si="0"/>
        <v>1795173</v>
      </c>
      <c r="N12" s="101">
        <f t="shared" si="0"/>
        <v>1795173</v>
      </c>
      <c r="O12" s="102">
        <f t="shared" si="0"/>
        <v>1795173</v>
      </c>
      <c r="P12" s="103">
        <f>O12/$O$505</f>
        <v>4.0588807160544908E-4</v>
      </c>
    </row>
    <row r="13" spans="1:16" outlineLevel="2" x14ac:dyDescent="0.25">
      <c r="A13" s="100" t="str">
        <f>'3820 PASIVOS CALIFICACIÓN Y ...'!A12</f>
        <v>CLAUDIA PAOLA PAEZ CARDENAS</v>
      </c>
      <c r="B13" s="100">
        <f>'3820 PASIVOS CALIFICACIÓN Y ...'!B12</f>
        <v>1121933265</v>
      </c>
      <c r="C13" s="100" t="s">
        <v>541</v>
      </c>
      <c r="D13" s="100" t="s">
        <v>12</v>
      </c>
      <c r="E13" s="100" t="s">
        <v>10</v>
      </c>
      <c r="F13" s="100" t="s">
        <v>25</v>
      </c>
      <c r="G13" s="100"/>
      <c r="H13" s="100"/>
      <c r="I13" s="100"/>
      <c r="J13" s="100"/>
      <c r="K13" s="54" t="s">
        <v>324</v>
      </c>
      <c r="L13" s="101">
        <f>'3820 PASIVOS CALIFICACIÓN Y ...'!G12</f>
        <v>157976</v>
      </c>
      <c r="M13" s="101">
        <f t="shared" si="0"/>
        <v>157976</v>
      </c>
      <c r="N13" s="101">
        <f t="shared" si="0"/>
        <v>157976</v>
      </c>
      <c r="O13" s="102">
        <f t="shared" si="0"/>
        <v>157976</v>
      </c>
      <c r="P13" s="103">
        <f>O13/$O$505</f>
        <v>3.5718325754644497E-5</v>
      </c>
    </row>
    <row r="14" spans="1:16" outlineLevel="2" x14ac:dyDescent="0.25">
      <c r="A14" s="100" t="str">
        <f>'3820 PASIVOS CALIFICACIÓN Y ...'!A13</f>
        <v>CLAUDIA PAOLA PAEZ CARDENAS</v>
      </c>
      <c r="B14" s="100">
        <f>'3820 PASIVOS CALIFICACIÓN Y ...'!B13</f>
        <v>1121933265</v>
      </c>
      <c r="C14" s="100" t="s">
        <v>541</v>
      </c>
      <c r="D14" s="100" t="s">
        <v>12</v>
      </c>
      <c r="E14" s="100" t="s">
        <v>10</v>
      </c>
      <c r="F14" s="100" t="s">
        <v>25</v>
      </c>
      <c r="G14" s="100"/>
      <c r="H14" s="100"/>
      <c r="I14" s="100"/>
      <c r="J14" s="100"/>
      <c r="K14" s="54" t="s">
        <v>325</v>
      </c>
      <c r="L14" s="101">
        <f>'3820 PASIVOS CALIFICACIÓN Y ...'!G13</f>
        <v>326807</v>
      </c>
      <c r="M14" s="101">
        <f t="shared" si="0"/>
        <v>326807</v>
      </c>
      <c r="N14" s="101">
        <f t="shared" si="0"/>
        <v>326807</v>
      </c>
      <c r="O14" s="102">
        <f t="shared" si="0"/>
        <v>326807</v>
      </c>
      <c r="P14" s="103">
        <f>O14/$O$505</f>
        <v>7.3890963721692562E-5</v>
      </c>
    </row>
    <row r="15" spans="1:16" outlineLevel="1" x14ac:dyDescent="0.25">
      <c r="A15" s="104" t="s">
        <v>470</v>
      </c>
      <c r="B15" s="100"/>
      <c r="C15" s="100"/>
      <c r="D15" s="100"/>
      <c r="E15" s="100"/>
      <c r="F15" s="100"/>
      <c r="G15" s="100"/>
      <c r="H15" s="100"/>
      <c r="I15" s="100"/>
      <c r="J15" s="100"/>
      <c r="K15" s="54"/>
      <c r="L15" s="101">
        <f>SUBTOTAL(9,L11:L14)</f>
        <v>2870823</v>
      </c>
      <c r="M15" s="101">
        <f>SUBTOTAL(9,M11:M14)</f>
        <v>2870823</v>
      </c>
      <c r="N15" s="101">
        <f>SUBTOTAL(9,N11:N14)</f>
        <v>2870823</v>
      </c>
      <c r="O15" s="105">
        <f>SUBTOTAL(9,O11:O14)</f>
        <v>2870823</v>
      </c>
      <c r="P15" s="106">
        <f>SUBTOTAL(9,P11:P14)</f>
        <v>6.4909221082902328E-4</v>
      </c>
    </row>
    <row r="16" spans="1:16" outlineLevel="2" x14ac:dyDescent="0.25">
      <c r="A16" s="100" t="str">
        <f>'3820 PASIVOS CALIFICACIÓN Y ...'!A15</f>
        <v>DANIEL HERNANDO GOMEZ GOMEZ</v>
      </c>
      <c r="B16" s="100">
        <f>'3820 PASIVOS CALIFICACIÓN Y ...'!B15</f>
        <v>79946374</v>
      </c>
      <c r="C16" s="100" t="s">
        <v>541</v>
      </c>
      <c r="D16" s="100" t="s">
        <v>12</v>
      </c>
      <c r="E16" s="100" t="s">
        <v>10</v>
      </c>
      <c r="F16" s="100" t="s">
        <v>25</v>
      </c>
      <c r="G16" s="100"/>
      <c r="H16" s="100"/>
      <c r="I16" s="100"/>
      <c r="J16" s="100"/>
      <c r="K16" s="54" t="s">
        <v>326</v>
      </c>
      <c r="L16" s="101">
        <f>'3820 PASIVOS CALIFICACIÓN Y ...'!G15</f>
        <v>1983333</v>
      </c>
      <c r="M16" s="101">
        <f t="shared" ref="M16:O19" si="1">L16</f>
        <v>1983333</v>
      </c>
      <c r="N16" s="101">
        <f t="shared" si="1"/>
        <v>1983333</v>
      </c>
      <c r="O16" s="102">
        <f t="shared" si="1"/>
        <v>1983333</v>
      </c>
      <c r="P16" s="103">
        <f>O16/$O$505</f>
        <v>4.4843099061842517E-4</v>
      </c>
    </row>
    <row r="17" spans="1:16" outlineLevel="2" x14ac:dyDescent="0.25">
      <c r="A17" s="100" t="str">
        <f>'3820 PASIVOS CALIFICACIÓN Y ...'!A16</f>
        <v>DANIEL HERNANDO GOMEZ GOMEZ</v>
      </c>
      <c r="B17" s="100">
        <f>'3820 PASIVOS CALIFICACIÓN Y ...'!B16</f>
        <v>79946374</v>
      </c>
      <c r="C17" s="100" t="s">
        <v>541</v>
      </c>
      <c r="D17" s="100" t="s">
        <v>12</v>
      </c>
      <c r="E17" s="100" t="s">
        <v>10</v>
      </c>
      <c r="F17" s="100" t="s">
        <v>25</v>
      </c>
      <c r="G17" s="100"/>
      <c r="H17" s="100"/>
      <c r="I17" s="100"/>
      <c r="J17" s="100"/>
      <c r="K17" s="54" t="s">
        <v>323</v>
      </c>
      <c r="L17" s="101">
        <f>'3820 PASIVOS CALIFICACIÓN Y ...'!G16</f>
        <v>6233333</v>
      </c>
      <c r="M17" s="101">
        <f t="shared" si="1"/>
        <v>6233333</v>
      </c>
      <c r="N17" s="101">
        <f t="shared" si="1"/>
        <v>6233333</v>
      </c>
      <c r="O17" s="102">
        <f t="shared" si="1"/>
        <v>6233333</v>
      </c>
      <c r="P17" s="103">
        <f>O17/$O$505</f>
        <v>1.4093547034434056E-3</v>
      </c>
    </row>
    <row r="18" spans="1:16" outlineLevel="2" x14ac:dyDescent="0.25">
      <c r="A18" s="100" t="str">
        <f>'3820 PASIVOS CALIFICACIÓN Y ...'!A17</f>
        <v>DANIEL HERNANDO GOMEZ GOMEZ</v>
      </c>
      <c r="B18" s="100">
        <f>'3820 PASIVOS CALIFICACIÓN Y ...'!B17</f>
        <v>79946374</v>
      </c>
      <c r="C18" s="100" t="s">
        <v>541</v>
      </c>
      <c r="D18" s="100" t="s">
        <v>12</v>
      </c>
      <c r="E18" s="100" t="s">
        <v>10</v>
      </c>
      <c r="F18" s="100" t="s">
        <v>25</v>
      </c>
      <c r="G18" s="100"/>
      <c r="H18" s="100"/>
      <c r="I18" s="100"/>
      <c r="J18" s="100"/>
      <c r="K18" s="54" t="s">
        <v>324</v>
      </c>
      <c r="L18" s="101">
        <f>'3820 PASIVOS CALIFICACIÓN Y ...'!G17</f>
        <v>548533</v>
      </c>
      <c r="M18" s="101">
        <f t="shared" si="1"/>
        <v>548533</v>
      </c>
      <c r="N18" s="101">
        <f t="shared" si="1"/>
        <v>548533</v>
      </c>
      <c r="O18" s="102">
        <f t="shared" si="1"/>
        <v>548533</v>
      </c>
      <c r="P18" s="103">
        <f>O18/$O$505</f>
        <v>1.2402314516871176E-4</v>
      </c>
    </row>
    <row r="19" spans="1:16" outlineLevel="2" x14ac:dyDescent="0.25">
      <c r="A19" s="100" t="str">
        <f>'3820 PASIVOS CALIFICACIÓN Y ...'!A18</f>
        <v>DANIEL HERNANDO GOMEZ GOMEZ</v>
      </c>
      <c r="B19" s="100">
        <f>'3820 PASIVOS CALIFICACIÓN Y ...'!B18</f>
        <v>79946374</v>
      </c>
      <c r="C19" s="100" t="s">
        <v>541</v>
      </c>
      <c r="D19" s="100" t="s">
        <v>12</v>
      </c>
      <c r="E19" s="100" t="s">
        <v>10</v>
      </c>
      <c r="F19" s="100" t="s">
        <v>25</v>
      </c>
      <c r="G19" s="100"/>
      <c r="H19" s="100"/>
      <c r="I19" s="100"/>
      <c r="J19" s="100"/>
      <c r="K19" s="54" t="s">
        <v>325</v>
      </c>
      <c r="L19" s="101">
        <f>'3820 PASIVOS CALIFICACIÓN Y ...'!G18</f>
        <v>5023925</v>
      </c>
      <c r="M19" s="101">
        <f t="shared" si="1"/>
        <v>5023925</v>
      </c>
      <c r="N19" s="101">
        <f t="shared" si="1"/>
        <v>5023925</v>
      </c>
      <c r="O19" s="102">
        <f t="shared" si="1"/>
        <v>5023925</v>
      </c>
      <c r="P19" s="103">
        <f>O19/$O$505</f>
        <v>1.1359079209304094E-3</v>
      </c>
    </row>
    <row r="20" spans="1:16" outlineLevel="1" x14ac:dyDescent="0.25">
      <c r="A20" s="104" t="s">
        <v>471</v>
      </c>
      <c r="B20" s="100"/>
      <c r="C20" s="100"/>
      <c r="D20" s="100"/>
      <c r="E20" s="100"/>
      <c r="F20" s="100"/>
      <c r="G20" s="100"/>
      <c r="H20" s="100"/>
      <c r="I20" s="100"/>
      <c r="J20" s="100"/>
      <c r="K20" s="54"/>
      <c r="L20" s="101">
        <f>SUBTOTAL(9,L16:L19)</f>
        <v>13789124</v>
      </c>
      <c r="M20" s="101">
        <f>SUBTOTAL(9,M16:M19)</f>
        <v>13789124</v>
      </c>
      <c r="N20" s="101">
        <f>SUBTOTAL(9,N16:N19)</f>
        <v>13789124</v>
      </c>
      <c r="O20" s="105">
        <f>SUBTOTAL(9,O16:O19)</f>
        <v>13789124</v>
      </c>
      <c r="P20" s="106">
        <f>SUBTOTAL(9,P16:P19)</f>
        <v>3.117716760160952E-3</v>
      </c>
    </row>
    <row r="21" spans="1:16" outlineLevel="2" x14ac:dyDescent="0.25">
      <c r="A21" s="100" t="str">
        <f>'3820 PASIVOS CALIFICACIÓN Y ...'!A20</f>
        <v>DANIELA CADENA PEÑA</v>
      </c>
      <c r="B21" s="100">
        <f>'3820 PASIVOS CALIFICACIÓN Y ...'!B20</f>
        <v>1073254222</v>
      </c>
      <c r="C21" s="100" t="s">
        <v>541</v>
      </c>
      <c r="D21" s="100" t="s">
        <v>12</v>
      </c>
      <c r="E21" s="100" t="s">
        <v>10</v>
      </c>
      <c r="F21" s="100" t="s">
        <v>25</v>
      </c>
      <c r="G21" s="100"/>
      <c r="H21" s="100"/>
      <c r="I21" s="100"/>
      <c r="J21" s="100"/>
      <c r="K21" s="54" t="s">
        <v>326</v>
      </c>
      <c r="L21" s="101">
        <f>'3820 PASIVOS CALIFICACIÓN Y ...'!G20</f>
        <v>231311</v>
      </c>
      <c r="M21" s="101">
        <f t="shared" ref="M21:O24" si="2">L21</f>
        <v>231311</v>
      </c>
      <c r="N21" s="101">
        <f t="shared" si="2"/>
        <v>231311</v>
      </c>
      <c r="O21" s="102">
        <f t="shared" si="2"/>
        <v>231311</v>
      </c>
      <c r="P21" s="103">
        <f>O21/$O$505</f>
        <v>5.2299347044060958E-5</v>
      </c>
    </row>
    <row r="22" spans="1:16" outlineLevel="2" x14ac:dyDescent="0.25">
      <c r="A22" s="100" t="str">
        <f>'3820 PASIVOS CALIFICACIÓN Y ...'!A21</f>
        <v>DANIELA CADENA PEÑA</v>
      </c>
      <c r="B22" s="100">
        <f>'3820 PASIVOS CALIFICACIÓN Y ...'!B21</f>
        <v>1073254222</v>
      </c>
      <c r="C22" s="100" t="s">
        <v>541</v>
      </c>
      <c r="D22" s="100" t="s">
        <v>12</v>
      </c>
      <c r="E22" s="100" t="s">
        <v>10</v>
      </c>
      <c r="F22" s="100" t="s">
        <v>25</v>
      </c>
      <c r="G22" s="100"/>
      <c r="H22" s="100"/>
      <c r="I22" s="100"/>
      <c r="J22" s="100"/>
      <c r="K22" s="54" t="s">
        <v>323</v>
      </c>
      <c r="L22" s="101">
        <f>'3820 PASIVOS CALIFICACIÓN Y ...'!G21</f>
        <v>231311</v>
      </c>
      <c r="M22" s="101">
        <f t="shared" si="2"/>
        <v>231311</v>
      </c>
      <c r="N22" s="101">
        <f t="shared" si="2"/>
        <v>231311</v>
      </c>
      <c r="O22" s="102">
        <f t="shared" si="2"/>
        <v>231311</v>
      </c>
      <c r="P22" s="103">
        <f>O22/$O$505</f>
        <v>5.2299347044060958E-5</v>
      </c>
    </row>
    <row r="23" spans="1:16" outlineLevel="2" x14ac:dyDescent="0.25">
      <c r="A23" s="100" t="str">
        <f>'3820 PASIVOS CALIFICACIÓN Y ...'!A22</f>
        <v>DANIELA CADENA PEÑA</v>
      </c>
      <c r="B23" s="100">
        <f>'3820 PASIVOS CALIFICACIÓN Y ...'!B22</f>
        <v>1073254222</v>
      </c>
      <c r="C23" s="100" t="s">
        <v>541</v>
      </c>
      <c r="D23" s="100" t="s">
        <v>12</v>
      </c>
      <c r="E23" s="100" t="s">
        <v>10</v>
      </c>
      <c r="F23" s="100" t="s">
        <v>25</v>
      </c>
      <c r="G23" s="100"/>
      <c r="H23" s="100"/>
      <c r="I23" s="100"/>
      <c r="J23" s="100"/>
      <c r="K23" s="54" t="s">
        <v>324</v>
      </c>
      <c r="L23" s="101">
        <f>'3820 PASIVOS CALIFICACIÓN Y ...'!G22</f>
        <v>4164</v>
      </c>
      <c r="M23" s="101">
        <f t="shared" si="2"/>
        <v>4164</v>
      </c>
      <c r="N23" s="101">
        <f t="shared" si="2"/>
        <v>4164</v>
      </c>
      <c r="O23" s="102">
        <f t="shared" si="2"/>
        <v>4164</v>
      </c>
      <c r="P23" s="103">
        <f>O23/$O$505</f>
        <v>9.4147913887134558E-7</v>
      </c>
    </row>
    <row r="24" spans="1:16" outlineLevel="2" x14ac:dyDescent="0.25">
      <c r="A24" s="100" t="str">
        <f>'3820 PASIVOS CALIFICACIÓN Y ...'!A23</f>
        <v>DANIELA CADENA PEÑA</v>
      </c>
      <c r="B24" s="100">
        <f>'3820 PASIVOS CALIFICACIÓN Y ...'!B23</f>
        <v>1073254222</v>
      </c>
      <c r="C24" s="100" t="s">
        <v>541</v>
      </c>
      <c r="D24" s="100" t="s">
        <v>12</v>
      </c>
      <c r="E24" s="100" t="s">
        <v>10</v>
      </c>
      <c r="F24" s="100" t="s">
        <v>25</v>
      </c>
      <c r="G24" s="100"/>
      <c r="H24" s="100"/>
      <c r="I24" s="100"/>
      <c r="J24" s="100"/>
      <c r="K24" s="54" t="s">
        <v>325</v>
      </c>
      <c r="L24" s="101">
        <f>'3820 PASIVOS CALIFICACIÓN Y ...'!G23</f>
        <v>97500</v>
      </c>
      <c r="M24" s="101">
        <f t="shared" si="2"/>
        <v>97500</v>
      </c>
      <c r="N24" s="101">
        <f t="shared" si="2"/>
        <v>97500</v>
      </c>
      <c r="O24" s="102">
        <f t="shared" si="2"/>
        <v>97500</v>
      </c>
      <c r="P24" s="103">
        <f>O24/$O$505</f>
        <v>2.2044720470690727E-5</v>
      </c>
    </row>
    <row r="25" spans="1:16" outlineLevel="1" x14ac:dyDescent="0.25">
      <c r="A25" s="104" t="s">
        <v>472</v>
      </c>
      <c r="B25" s="100"/>
      <c r="C25" s="100"/>
      <c r="D25" s="100"/>
      <c r="E25" s="100"/>
      <c r="F25" s="100"/>
      <c r="G25" s="100"/>
      <c r="H25" s="100"/>
      <c r="I25" s="100"/>
      <c r="J25" s="100"/>
      <c r="K25" s="54"/>
      <c r="L25" s="101">
        <f>SUBTOTAL(9,L21:L24)</f>
        <v>564286</v>
      </c>
      <c r="M25" s="101">
        <f>SUBTOTAL(9,M21:M24)</f>
        <v>564286</v>
      </c>
      <c r="N25" s="101">
        <f>SUBTOTAL(9,N21:N24)</f>
        <v>564286</v>
      </c>
      <c r="O25" s="102">
        <f>SUBTOTAL(9,O21:O24)</f>
        <v>564286</v>
      </c>
      <c r="P25" s="103">
        <f>SUBTOTAL(9,P21:P24)</f>
        <v>1.27584893697684E-4</v>
      </c>
    </row>
    <row r="26" spans="1:16" outlineLevel="2" x14ac:dyDescent="0.25">
      <c r="A26" s="100" t="str">
        <f>'3820 PASIVOS CALIFICACIÓN Y ...'!A25</f>
        <v>DAVID ESTEBAN LAGUNA OSORIO</v>
      </c>
      <c r="B26" s="100">
        <f>'3820 PASIVOS CALIFICACIÓN Y ...'!B25</f>
        <v>811012461</v>
      </c>
      <c r="C26" s="100" t="s">
        <v>541</v>
      </c>
      <c r="D26" s="100" t="s">
        <v>12</v>
      </c>
      <c r="E26" s="100" t="s">
        <v>10</v>
      </c>
      <c r="F26" s="100" t="s">
        <v>25</v>
      </c>
      <c r="G26" s="100"/>
      <c r="H26" s="100"/>
      <c r="I26" s="100"/>
      <c r="J26" s="100"/>
      <c r="K26" s="54" t="s">
        <v>326</v>
      </c>
      <c r="L26" s="101">
        <f>'3820 PASIVOS CALIFICACIÓN Y ...'!G25</f>
        <v>925838</v>
      </c>
      <c r="M26" s="101">
        <f t="shared" ref="M26:O29" si="3">L26</f>
        <v>925838</v>
      </c>
      <c r="N26" s="101">
        <f t="shared" si="3"/>
        <v>925838</v>
      </c>
      <c r="O26" s="102">
        <f t="shared" si="3"/>
        <v>925838</v>
      </c>
      <c r="P26" s="103">
        <f>O26/$O$505</f>
        <v>2.0933169139634219E-4</v>
      </c>
    </row>
    <row r="27" spans="1:16" outlineLevel="2" x14ac:dyDescent="0.25">
      <c r="A27" s="100" t="str">
        <f>'3820 PASIVOS CALIFICACIÓN Y ...'!A26</f>
        <v>DAVID ESTEBAN LAGUNA OSORIO</v>
      </c>
      <c r="B27" s="100">
        <f>'3820 PASIVOS CALIFICACIÓN Y ...'!B26</f>
        <v>811012461</v>
      </c>
      <c r="C27" s="100" t="s">
        <v>541</v>
      </c>
      <c r="D27" s="100" t="s">
        <v>12</v>
      </c>
      <c r="E27" s="100" t="s">
        <v>10</v>
      </c>
      <c r="F27" s="100" t="s">
        <v>25</v>
      </c>
      <c r="G27" s="100"/>
      <c r="H27" s="100"/>
      <c r="I27" s="100"/>
      <c r="J27" s="100"/>
      <c r="K27" s="54" t="s">
        <v>323</v>
      </c>
      <c r="L27" s="101">
        <f>'3820 PASIVOS CALIFICACIÓN Y ...'!G26</f>
        <v>3628114</v>
      </c>
      <c r="M27" s="101">
        <f t="shared" si="3"/>
        <v>3628114</v>
      </c>
      <c r="N27" s="101">
        <f t="shared" si="3"/>
        <v>3628114</v>
      </c>
      <c r="O27" s="102">
        <f t="shared" si="3"/>
        <v>3628114</v>
      </c>
      <c r="P27" s="103">
        <f>O27/$O$505</f>
        <v>8.2031547657230382E-4</v>
      </c>
    </row>
    <row r="28" spans="1:16" outlineLevel="2" x14ac:dyDescent="0.25">
      <c r="A28" s="100" t="str">
        <f>'3820 PASIVOS CALIFICACIÓN Y ...'!A27</f>
        <v>DAVID ESTEBAN LAGUNA OSORIO</v>
      </c>
      <c r="B28" s="100">
        <f>'3820 PASIVOS CALIFICACIÓN Y ...'!B27</f>
        <v>811012461</v>
      </c>
      <c r="C28" s="100" t="s">
        <v>541</v>
      </c>
      <c r="D28" s="100" t="s">
        <v>12</v>
      </c>
      <c r="E28" s="100" t="s">
        <v>10</v>
      </c>
      <c r="F28" s="100" t="s">
        <v>25</v>
      </c>
      <c r="G28" s="100"/>
      <c r="H28" s="100"/>
      <c r="I28" s="100"/>
      <c r="J28" s="100"/>
      <c r="K28" s="54" t="s">
        <v>324</v>
      </c>
      <c r="L28" s="101">
        <f>'3820 PASIVOS CALIFICACIÓN Y ...'!G27</f>
        <v>291458</v>
      </c>
      <c r="M28" s="101">
        <f t="shared" si="3"/>
        <v>291458</v>
      </c>
      <c r="N28" s="101">
        <f t="shared" si="3"/>
        <v>291458</v>
      </c>
      <c r="O28" s="102">
        <f t="shared" si="3"/>
        <v>291458</v>
      </c>
      <c r="P28" s="103">
        <f>O28/$O$505</f>
        <v>6.5898565527657213E-5</v>
      </c>
    </row>
    <row r="29" spans="1:16" outlineLevel="2" x14ac:dyDescent="0.25">
      <c r="A29" s="100" t="str">
        <f>'3820 PASIVOS CALIFICACIÓN Y ...'!A28</f>
        <v>DAVID ESTEBAN LAGUNA OSORIO</v>
      </c>
      <c r="B29" s="100">
        <f>'3820 PASIVOS CALIFICACIÓN Y ...'!B28</f>
        <v>811012461</v>
      </c>
      <c r="C29" s="100" t="s">
        <v>541</v>
      </c>
      <c r="D29" s="100" t="s">
        <v>12</v>
      </c>
      <c r="E29" s="100" t="s">
        <v>10</v>
      </c>
      <c r="F29" s="100" t="s">
        <v>25</v>
      </c>
      <c r="G29" s="100"/>
      <c r="H29" s="100"/>
      <c r="I29" s="100"/>
      <c r="J29" s="100"/>
      <c r="K29" s="54" t="s">
        <v>325</v>
      </c>
      <c r="L29" s="101">
        <f>'3820 PASIVOS CALIFICACIÓN Y ...'!G28</f>
        <v>2125205</v>
      </c>
      <c r="M29" s="101">
        <f t="shared" si="3"/>
        <v>2125205</v>
      </c>
      <c r="N29" s="101">
        <f t="shared" si="3"/>
        <v>2125205</v>
      </c>
      <c r="O29" s="102">
        <f t="shared" si="3"/>
        <v>2125205</v>
      </c>
      <c r="P29" s="103">
        <f>O29/$O$505</f>
        <v>4.8050820685040295E-4</v>
      </c>
    </row>
    <row r="30" spans="1:16" outlineLevel="1" x14ac:dyDescent="0.25">
      <c r="A30" s="104" t="s">
        <v>473</v>
      </c>
      <c r="B30" s="100"/>
      <c r="C30" s="100"/>
      <c r="D30" s="100"/>
      <c r="E30" s="100"/>
      <c r="F30" s="100"/>
      <c r="G30" s="100"/>
      <c r="H30" s="100"/>
      <c r="I30" s="100"/>
      <c r="J30" s="100"/>
      <c r="K30" s="54"/>
      <c r="L30" s="101">
        <f>SUBTOTAL(9,L26:L29)</f>
        <v>6970615</v>
      </c>
      <c r="M30" s="101">
        <f>SUBTOTAL(9,M26:M29)</f>
        <v>6970615</v>
      </c>
      <c r="N30" s="101">
        <f>SUBTOTAL(9,N26:N29)</f>
        <v>6970615</v>
      </c>
      <c r="O30" s="102">
        <f>SUBTOTAL(9,O26:O29)</f>
        <v>6970615</v>
      </c>
      <c r="P30" s="103">
        <f>SUBTOTAL(9,P26:P29)</f>
        <v>1.5760539403467063E-3</v>
      </c>
    </row>
    <row r="31" spans="1:16" outlineLevel="2" x14ac:dyDescent="0.25">
      <c r="A31" s="100" t="str">
        <f>'3820 PASIVOS CALIFICACIÓN Y ...'!A30</f>
        <v>DIANA MARCELA AMAYA PULIDO</v>
      </c>
      <c r="B31" s="100">
        <f>'3820 PASIVOS CALIFICACIÓN Y ...'!B30</f>
        <v>53893563</v>
      </c>
      <c r="C31" s="100" t="s">
        <v>541</v>
      </c>
      <c r="D31" s="100" t="s">
        <v>12</v>
      </c>
      <c r="E31" s="100" t="s">
        <v>10</v>
      </c>
      <c r="F31" s="100" t="s">
        <v>25</v>
      </c>
      <c r="G31" s="100"/>
      <c r="H31" s="100"/>
      <c r="I31" s="100"/>
      <c r="J31" s="100"/>
      <c r="K31" s="54" t="s">
        <v>326</v>
      </c>
      <c r="L31" s="101">
        <f>'3820 PASIVOS CALIFICACIÓN Y ...'!G30</f>
        <v>285917</v>
      </c>
      <c r="M31" s="101">
        <f t="shared" ref="M31:O34" si="4">L31</f>
        <v>285917</v>
      </c>
      <c r="N31" s="101">
        <f t="shared" si="4"/>
        <v>285917</v>
      </c>
      <c r="O31" s="102">
        <f t="shared" si="4"/>
        <v>285917</v>
      </c>
      <c r="P31" s="103">
        <f>O31/$O$505</f>
        <v>6.4645747105830572E-5</v>
      </c>
    </row>
    <row r="32" spans="1:16" outlineLevel="2" x14ac:dyDescent="0.25">
      <c r="A32" s="100" t="str">
        <f>'3820 PASIVOS CALIFICACIÓN Y ...'!A31</f>
        <v>DIANA MARCELA AMAYA PULIDO</v>
      </c>
      <c r="B32" s="100">
        <f>'3820 PASIVOS CALIFICACIÓN Y ...'!B31</f>
        <v>53893563</v>
      </c>
      <c r="C32" s="100" t="s">
        <v>541</v>
      </c>
      <c r="D32" s="100" t="s">
        <v>12</v>
      </c>
      <c r="E32" s="100" t="s">
        <v>10</v>
      </c>
      <c r="F32" s="100" t="s">
        <v>25</v>
      </c>
      <c r="G32" s="100"/>
      <c r="H32" s="100"/>
      <c r="I32" s="100"/>
      <c r="J32" s="100"/>
      <c r="K32" s="54" t="s">
        <v>323</v>
      </c>
      <c r="L32" s="101">
        <f>'3820 PASIVOS CALIFICACIÓN Y ...'!G31</f>
        <v>497225</v>
      </c>
      <c r="M32" s="101">
        <f t="shared" si="4"/>
        <v>497225</v>
      </c>
      <c r="N32" s="101">
        <f t="shared" si="4"/>
        <v>497225</v>
      </c>
      <c r="O32" s="102">
        <f t="shared" si="4"/>
        <v>497225</v>
      </c>
      <c r="P32" s="103">
        <f>O32/$O$505</f>
        <v>1.1242242190809433E-4</v>
      </c>
    </row>
    <row r="33" spans="1:16" outlineLevel="2" x14ac:dyDescent="0.25">
      <c r="A33" s="100" t="str">
        <f>'3820 PASIVOS CALIFICACIÓN Y ...'!A32</f>
        <v>DIANA MARCELA AMAYA PULIDO</v>
      </c>
      <c r="B33" s="100">
        <f>'3820 PASIVOS CALIFICACIÓN Y ...'!B32</f>
        <v>53893563</v>
      </c>
      <c r="C33" s="100" t="s">
        <v>541</v>
      </c>
      <c r="D33" s="100" t="s">
        <v>12</v>
      </c>
      <c r="E33" s="100" t="s">
        <v>10</v>
      </c>
      <c r="F33" s="100" t="s">
        <v>25</v>
      </c>
      <c r="G33" s="100"/>
      <c r="H33" s="100"/>
      <c r="I33" s="100"/>
      <c r="J33" s="100"/>
      <c r="K33" s="54" t="s">
        <v>324</v>
      </c>
      <c r="L33" s="101">
        <f>'3820 PASIVOS CALIFICACIÓN Y ...'!G32</f>
        <v>19725</v>
      </c>
      <c r="M33" s="101">
        <f t="shared" si="4"/>
        <v>19725</v>
      </c>
      <c r="N33" s="101">
        <f t="shared" si="4"/>
        <v>19725</v>
      </c>
      <c r="O33" s="102">
        <f t="shared" si="4"/>
        <v>19725</v>
      </c>
      <c r="P33" s="103">
        <f>O33/$O$505</f>
        <v>4.4598165259935855E-6</v>
      </c>
    </row>
    <row r="34" spans="1:16" outlineLevel="2" x14ac:dyDescent="0.25">
      <c r="A34" s="100" t="str">
        <f>'3820 PASIVOS CALIFICACIÓN Y ...'!A33</f>
        <v>DIANA MARCELA AMAYA PULIDO</v>
      </c>
      <c r="B34" s="100">
        <f>'3820 PASIVOS CALIFICACIÓN Y ...'!B33</f>
        <v>53893563</v>
      </c>
      <c r="C34" s="100" t="s">
        <v>541</v>
      </c>
      <c r="D34" s="100" t="s">
        <v>12</v>
      </c>
      <c r="E34" s="100" t="s">
        <v>10</v>
      </c>
      <c r="F34" s="100" t="s">
        <v>25</v>
      </c>
      <c r="G34" s="100"/>
      <c r="H34" s="100"/>
      <c r="I34" s="100"/>
      <c r="J34" s="100"/>
      <c r="K34" s="54" t="s">
        <v>325</v>
      </c>
      <c r="L34" s="101">
        <f>'3820 PASIVOS CALIFICACIÓN Y ...'!G33</f>
        <v>207939</v>
      </c>
      <c r="M34" s="101">
        <f t="shared" si="4"/>
        <v>207939</v>
      </c>
      <c r="N34" s="101">
        <f t="shared" si="4"/>
        <v>207939</v>
      </c>
      <c r="O34" s="102">
        <f t="shared" si="4"/>
        <v>207939</v>
      </c>
      <c r="P34" s="103">
        <f>O34/$O$505</f>
        <v>4.7014944922614967E-5</v>
      </c>
    </row>
    <row r="35" spans="1:16" outlineLevel="1" x14ac:dyDescent="0.25">
      <c r="A35" s="104" t="s">
        <v>474</v>
      </c>
      <c r="B35" s="100"/>
      <c r="C35" s="100"/>
      <c r="D35" s="100"/>
      <c r="E35" s="100"/>
      <c r="F35" s="100"/>
      <c r="G35" s="100"/>
      <c r="H35" s="100"/>
      <c r="I35" s="100"/>
      <c r="J35" s="100"/>
      <c r="K35" s="54"/>
      <c r="L35" s="101">
        <f>SUBTOTAL(9,L31:L34)</f>
        <v>1010806</v>
      </c>
      <c r="M35" s="101">
        <f>SUBTOTAL(9,M31:M34)</f>
        <v>1010806</v>
      </c>
      <c r="N35" s="101">
        <f>SUBTOTAL(9,N31:N34)</f>
        <v>1010806</v>
      </c>
      <c r="O35" s="102">
        <f>SUBTOTAL(9,O31:O34)</f>
        <v>1010806</v>
      </c>
      <c r="P35" s="103">
        <f>SUBTOTAL(9,P31:P34)</f>
        <v>2.2854293046253345E-4</v>
      </c>
    </row>
    <row r="36" spans="1:16" outlineLevel="2" x14ac:dyDescent="0.25">
      <c r="A36" s="100" t="str">
        <f>'3820 PASIVOS CALIFICACIÓN Y ...'!A35</f>
        <v>GINA PAOLA QUIROGA MOLANO</v>
      </c>
      <c r="B36" s="100">
        <f>'3820 PASIVOS CALIFICACIÓN Y ...'!B35</f>
        <v>53097194</v>
      </c>
      <c r="C36" s="100" t="s">
        <v>541</v>
      </c>
      <c r="D36" s="100" t="s">
        <v>12</v>
      </c>
      <c r="E36" s="100" t="s">
        <v>10</v>
      </c>
      <c r="F36" s="100" t="s">
        <v>25</v>
      </c>
      <c r="G36" s="100"/>
      <c r="H36" s="100"/>
      <c r="I36" s="100"/>
      <c r="J36" s="100"/>
      <c r="K36" s="54" t="s">
        <v>326</v>
      </c>
      <c r="L36" s="101">
        <f>'3820 PASIVOS CALIFICACIÓN Y ...'!G35</f>
        <v>1048533</v>
      </c>
      <c r="M36" s="101">
        <f t="shared" ref="M36:O39" si="5">L36</f>
        <v>1048533</v>
      </c>
      <c r="N36" s="101">
        <f t="shared" si="5"/>
        <v>1048533</v>
      </c>
      <c r="O36" s="102">
        <f t="shared" si="5"/>
        <v>1048533</v>
      </c>
      <c r="P36" s="103">
        <f>O36/$O$505</f>
        <v>2.3707299373635653E-4</v>
      </c>
    </row>
    <row r="37" spans="1:16" outlineLevel="2" x14ac:dyDescent="0.25">
      <c r="A37" s="100" t="str">
        <f>'3820 PASIVOS CALIFICACIÓN Y ...'!A36</f>
        <v>GINA PAOLA QUIROGA MOLANO</v>
      </c>
      <c r="B37" s="100">
        <f>'3820 PASIVOS CALIFICACIÓN Y ...'!B36</f>
        <v>53097194</v>
      </c>
      <c r="C37" s="100" t="s">
        <v>541</v>
      </c>
      <c r="D37" s="100" t="s">
        <v>12</v>
      </c>
      <c r="E37" s="100" t="s">
        <v>10</v>
      </c>
      <c r="F37" s="100" t="s">
        <v>25</v>
      </c>
      <c r="G37" s="100"/>
      <c r="H37" s="100"/>
      <c r="I37" s="100"/>
      <c r="J37" s="100"/>
      <c r="K37" s="54" t="s">
        <v>323</v>
      </c>
      <c r="L37" s="101">
        <f>'3820 PASIVOS CALIFICACIÓN Y ...'!G36</f>
        <v>3186915</v>
      </c>
      <c r="M37" s="101">
        <f t="shared" si="5"/>
        <v>3186915</v>
      </c>
      <c r="N37" s="101">
        <f t="shared" si="5"/>
        <v>3186915</v>
      </c>
      <c r="O37" s="102">
        <f t="shared" si="5"/>
        <v>3186915</v>
      </c>
      <c r="P37" s="103">
        <f>O37/$O$505</f>
        <v>7.2056051629591116E-4</v>
      </c>
    </row>
    <row r="38" spans="1:16" outlineLevel="2" x14ac:dyDescent="0.25">
      <c r="A38" s="100" t="str">
        <f>'3820 PASIVOS CALIFICACIÓN Y ...'!A37</f>
        <v>GINA PAOLA QUIROGA MOLANO</v>
      </c>
      <c r="B38" s="100">
        <f>'3820 PASIVOS CALIFICACIÓN Y ...'!B37</f>
        <v>53097194</v>
      </c>
      <c r="C38" s="100" t="s">
        <v>541</v>
      </c>
      <c r="D38" s="100" t="s">
        <v>12</v>
      </c>
      <c r="E38" s="100" t="s">
        <v>10</v>
      </c>
      <c r="F38" s="100" t="s">
        <v>25</v>
      </c>
      <c r="G38" s="100"/>
      <c r="H38" s="100"/>
      <c r="I38" s="100"/>
      <c r="J38" s="100"/>
      <c r="K38" s="54" t="s">
        <v>324</v>
      </c>
      <c r="L38" s="101">
        <f>'3820 PASIVOS CALIFICACIÓN Y ...'!G37</f>
        <v>280449</v>
      </c>
      <c r="M38" s="101">
        <f t="shared" si="5"/>
        <v>280449</v>
      </c>
      <c r="N38" s="101">
        <f t="shared" si="5"/>
        <v>280449</v>
      </c>
      <c r="O38" s="102">
        <f t="shared" si="5"/>
        <v>280449</v>
      </c>
      <c r="P38" s="103">
        <f>O38/$O$505</f>
        <v>6.3409433961894809E-5</v>
      </c>
    </row>
    <row r="39" spans="1:16" outlineLevel="2" x14ac:dyDescent="0.25">
      <c r="A39" s="100" t="str">
        <f>'3820 PASIVOS CALIFICACIÓN Y ...'!A38</f>
        <v>GINA PAOLA QUIROGA MOLANO</v>
      </c>
      <c r="B39" s="100">
        <f>'3820 PASIVOS CALIFICACIÓN Y ...'!B38</f>
        <v>53097194</v>
      </c>
      <c r="C39" s="100" t="s">
        <v>541</v>
      </c>
      <c r="D39" s="100" t="s">
        <v>12</v>
      </c>
      <c r="E39" s="100" t="s">
        <v>10</v>
      </c>
      <c r="F39" s="100" t="s">
        <v>25</v>
      </c>
      <c r="G39" s="100"/>
      <c r="H39" s="100"/>
      <c r="I39" s="100"/>
      <c r="J39" s="100"/>
      <c r="K39" s="54" t="s">
        <v>325</v>
      </c>
      <c r="L39" s="101">
        <f>'3820 PASIVOS CALIFICACIÓN Y ...'!G38</f>
        <v>3440912</v>
      </c>
      <c r="M39" s="101">
        <f t="shared" si="5"/>
        <v>3440912</v>
      </c>
      <c r="N39" s="101">
        <f t="shared" si="5"/>
        <v>3440912</v>
      </c>
      <c r="O39" s="102">
        <f t="shared" si="5"/>
        <v>3440912</v>
      </c>
      <c r="P39" s="103">
        <f>O39/$O$505</f>
        <v>7.7798916106918336E-4</v>
      </c>
    </row>
    <row r="40" spans="1:16" outlineLevel="1" x14ac:dyDescent="0.25">
      <c r="A40" s="104" t="s">
        <v>475</v>
      </c>
      <c r="B40" s="100"/>
      <c r="C40" s="100"/>
      <c r="D40" s="100"/>
      <c r="E40" s="100"/>
      <c r="F40" s="100"/>
      <c r="G40" s="100"/>
      <c r="H40" s="100"/>
      <c r="I40" s="100"/>
      <c r="J40" s="100"/>
      <c r="K40" s="54"/>
      <c r="L40" s="101">
        <f>SUBTOTAL(9,L36:L39)</f>
        <v>7956809</v>
      </c>
      <c r="M40" s="101">
        <f>SUBTOTAL(9,M36:M39)</f>
        <v>7956809</v>
      </c>
      <c r="N40" s="101">
        <f>SUBTOTAL(9,N36:N39)</f>
        <v>7956809</v>
      </c>
      <c r="O40" s="102">
        <f>SUBTOTAL(9,O36:O39)</f>
        <v>7956809</v>
      </c>
      <c r="P40" s="103">
        <f>SUBTOTAL(9,P36:P39)</f>
        <v>1.7990321050633459E-3</v>
      </c>
    </row>
    <row r="41" spans="1:16" outlineLevel="2" x14ac:dyDescent="0.25">
      <c r="A41" s="100" t="str">
        <f>'3820 PASIVOS CALIFICACIÓN Y ...'!A40</f>
        <v>GISELA EMILSE GONZALES RAMOS</v>
      </c>
      <c r="B41" s="100">
        <f>'3820 PASIVOS CALIFICACIÓN Y ...'!B40</f>
        <v>1003566790</v>
      </c>
      <c r="C41" s="100" t="s">
        <v>541</v>
      </c>
      <c r="D41" s="100" t="s">
        <v>12</v>
      </c>
      <c r="E41" s="100" t="s">
        <v>10</v>
      </c>
      <c r="F41" s="100" t="s">
        <v>25</v>
      </c>
      <c r="G41" s="100"/>
      <c r="H41" s="100"/>
      <c r="I41" s="100"/>
      <c r="J41" s="100"/>
      <c r="K41" s="54" t="s">
        <v>326</v>
      </c>
      <c r="L41" s="101">
        <f>'3820 PASIVOS CALIFICACIÓN Y ...'!G40</f>
        <v>427971</v>
      </c>
      <c r="M41" s="101">
        <f t="shared" ref="M41:O44" si="6">L41</f>
        <v>427971</v>
      </c>
      <c r="N41" s="101">
        <f t="shared" si="6"/>
        <v>427971</v>
      </c>
      <c r="O41" s="102">
        <f t="shared" si="6"/>
        <v>427971</v>
      </c>
      <c r="P41" s="103">
        <f>O41/$O$505</f>
        <v>9.676411348268699E-5</v>
      </c>
    </row>
    <row r="42" spans="1:16" outlineLevel="2" x14ac:dyDescent="0.25">
      <c r="A42" s="100" t="str">
        <f>'3820 PASIVOS CALIFICACIÓN Y ...'!A41</f>
        <v>GISELA EMILSE GONZALES RAMOS</v>
      </c>
      <c r="B42" s="100">
        <f>'3820 PASIVOS CALIFICACIÓN Y ...'!B41</f>
        <v>1003566790</v>
      </c>
      <c r="C42" s="100" t="s">
        <v>541</v>
      </c>
      <c r="D42" s="100" t="s">
        <v>12</v>
      </c>
      <c r="E42" s="100" t="s">
        <v>10</v>
      </c>
      <c r="F42" s="100" t="s">
        <v>25</v>
      </c>
      <c r="G42" s="100"/>
      <c r="H42" s="100"/>
      <c r="I42" s="100"/>
      <c r="J42" s="100"/>
      <c r="K42" s="54" t="s">
        <v>323</v>
      </c>
      <c r="L42" s="101">
        <f>'3820 PASIVOS CALIFICACIÓN Y ...'!G41</f>
        <v>1345051</v>
      </c>
      <c r="M42" s="101">
        <f t="shared" si="6"/>
        <v>1345051</v>
      </c>
      <c r="N42" s="101">
        <f t="shared" si="6"/>
        <v>1345051</v>
      </c>
      <c r="O42" s="102">
        <f t="shared" si="6"/>
        <v>1345051</v>
      </c>
      <c r="P42" s="103">
        <f>O42/$O$505</f>
        <v>3.041156237315183E-4</v>
      </c>
    </row>
    <row r="43" spans="1:16" outlineLevel="2" x14ac:dyDescent="0.25">
      <c r="A43" s="100" t="str">
        <f>'3820 PASIVOS CALIFICACIÓN Y ...'!A42</f>
        <v>GISELA EMILSE GONZALES RAMOS</v>
      </c>
      <c r="B43" s="100">
        <f>'3820 PASIVOS CALIFICACIÓN Y ...'!B42</f>
        <v>1003566790</v>
      </c>
      <c r="C43" s="100" t="s">
        <v>541</v>
      </c>
      <c r="D43" s="100" t="s">
        <v>12</v>
      </c>
      <c r="E43" s="100" t="s">
        <v>10</v>
      </c>
      <c r="F43" s="100" t="s">
        <v>25</v>
      </c>
      <c r="G43" s="100"/>
      <c r="H43" s="100"/>
      <c r="I43" s="100"/>
      <c r="J43" s="100"/>
      <c r="K43" s="54" t="s">
        <v>324</v>
      </c>
      <c r="L43" s="101">
        <f>'3820 PASIVOS CALIFICACIÓN Y ...'!G42</f>
        <v>118365</v>
      </c>
      <c r="M43" s="101">
        <f t="shared" si="6"/>
        <v>118365</v>
      </c>
      <c r="N43" s="101">
        <f t="shared" si="6"/>
        <v>118365</v>
      </c>
      <c r="O43" s="102">
        <f t="shared" si="6"/>
        <v>118365</v>
      </c>
      <c r="P43" s="103">
        <f>O43/$O$505</f>
        <v>2.6762290651418544E-5</v>
      </c>
    </row>
    <row r="44" spans="1:16" outlineLevel="2" x14ac:dyDescent="0.25">
      <c r="A44" s="100" t="str">
        <f>'3820 PASIVOS CALIFICACIÓN Y ...'!A43</f>
        <v>GISELA EMILSE GONZALES RAMOS</v>
      </c>
      <c r="B44" s="100">
        <f>'3820 PASIVOS CALIFICACIÓN Y ...'!B43</f>
        <v>1003566790</v>
      </c>
      <c r="C44" s="100" t="s">
        <v>541</v>
      </c>
      <c r="D44" s="100" t="s">
        <v>12</v>
      </c>
      <c r="E44" s="100" t="s">
        <v>10</v>
      </c>
      <c r="F44" s="100" t="s">
        <v>25</v>
      </c>
      <c r="G44" s="100"/>
      <c r="H44" s="100"/>
      <c r="I44" s="100"/>
      <c r="J44" s="100"/>
      <c r="K44" s="54" t="s">
        <v>325</v>
      </c>
      <c r="L44" s="101">
        <f>'3820 PASIVOS CALIFICACIÓN Y ...'!G43</f>
        <v>311267</v>
      </c>
      <c r="M44" s="101">
        <f t="shared" si="6"/>
        <v>311267</v>
      </c>
      <c r="N44" s="101">
        <f t="shared" si="6"/>
        <v>311267</v>
      </c>
      <c r="O44" s="102">
        <f t="shared" si="6"/>
        <v>311267</v>
      </c>
      <c r="P44" s="103">
        <f>O44/$O$505</f>
        <v>7.0377374428210165E-5</v>
      </c>
    </row>
    <row r="45" spans="1:16" outlineLevel="1" x14ac:dyDescent="0.25">
      <c r="A45" s="104" t="s">
        <v>476</v>
      </c>
      <c r="B45" s="100"/>
      <c r="C45" s="100"/>
      <c r="D45" s="100"/>
      <c r="E45" s="100"/>
      <c r="F45" s="100"/>
      <c r="G45" s="100"/>
      <c r="H45" s="100"/>
      <c r="I45" s="100"/>
      <c r="J45" s="100"/>
      <c r="K45" s="54"/>
      <c r="L45" s="101">
        <f>SUBTOTAL(9,L41:L44)</f>
        <v>2202654</v>
      </c>
      <c r="M45" s="101">
        <f>SUBTOTAL(9,M41:M44)</f>
        <v>2202654</v>
      </c>
      <c r="N45" s="101">
        <f>SUBTOTAL(9,N41:N44)</f>
        <v>2202654</v>
      </c>
      <c r="O45" s="102">
        <f>SUBTOTAL(9,O41:O44)</f>
        <v>2202654</v>
      </c>
      <c r="P45" s="103">
        <f>SUBTOTAL(9,P41:P44)</f>
        <v>4.9801940229383403E-4</v>
      </c>
    </row>
    <row r="46" spans="1:16" outlineLevel="2" x14ac:dyDescent="0.25">
      <c r="A46" s="100" t="str">
        <f>'3820 PASIVOS CALIFICACIÓN Y ...'!A45</f>
        <v>JEIDY ALEXANDRA MANJARREZ ROMERO</v>
      </c>
      <c r="B46" s="100">
        <f>'3820 PASIVOS CALIFICACIÓN Y ...'!B45</f>
        <v>1074190602</v>
      </c>
      <c r="C46" s="100" t="s">
        <v>541</v>
      </c>
      <c r="D46" s="100" t="s">
        <v>12</v>
      </c>
      <c r="E46" s="100" t="s">
        <v>10</v>
      </c>
      <c r="F46" s="100" t="s">
        <v>25</v>
      </c>
      <c r="G46" s="100"/>
      <c r="H46" s="100"/>
      <c r="I46" s="100"/>
      <c r="J46" s="100"/>
      <c r="K46" s="54" t="s">
        <v>326</v>
      </c>
      <c r="L46" s="101">
        <f>'3820 PASIVOS CALIFICACIÓN Y ...'!G45</f>
        <v>255380</v>
      </c>
      <c r="M46" s="101">
        <f t="shared" ref="M46:O49" si="7">L46</f>
        <v>255380</v>
      </c>
      <c r="N46" s="101">
        <f t="shared" si="7"/>
        <v>255380</v>
      </c>
      <c r="O46" s="102">
        <f t="shared" si="7"/>
        <v>255380</v>
      </c>
      <c r="P46" s="103">
        <f>O46/$O$505</f>
        <v>5.774134065441024E-5</v>
      </c>
    </row>
    <row r="47" spans="1:16" outlineLevel="2" x14ac:dyDescent="0.25">
      <c r="A47" s="100" t="str">
        <f>'3820 PASIVOS CALIFICACIÓN Y ...'!A46</f>
        <v>JEIDY ALEXANDRA MANJARREZ ROMERO</v>
      </c>
      <c r="B47" s="100">
        <f>'3820 PASIVOS CALIFICACIÓN Y ...'!B46</f>
        <v>1074190602</v>
      </c>
      <c r="C47" s="100" t="s">
        <v>541</v>
      </c>
      <c r="D47" s="100" t="s">
        <v>12</v>
      </c>
      <c r="E47" s="100" t="s">
        <v>10</v>
      </c>
      <c r="F47" s="100" t="s">
        <v>25</v>
      </c>
      <c r="G47" s="100"/>
      <c r="H47" s="100"/>
      <c r="I47" s="100"/>
      <c r="J47" s="100"/>
      <c r="K47" s="54" t="s">
        <v>323</v>
      </c>
      <c r="L47" s="101">
        <f>'3820 PASIVOS CALIFICACIÓN Y ...'!G46</f>
        <v>1045362</v>
      </c>
      <c r="M47" s="101">
        <f t="shared" si="7"/>
        <v>1045362</v>
      </c>
      <c r="N47" s="101">
        <f t="shared" si="7"/>
        <v>1045362</v>
      </c>
      <c r="O47" s="102">
        <f t="shared" si="7"/>
        <v>1045362</v>
      </c>
      <c r="P47" s="103">
        <f>O47/$O$505</f>
        <v>2.3635603159674054E-4</v>
      </c>
    </row>
    <row r="48" spans="1:16" outlineLevel="2" x14ac:dyDescent="0.25">
      <c r="A48" s="100" t="str">
        <f>'3820 PASIVOS CALIFICACIÓN Y ...'!A47</f>
        <v>JEIDY ALEXANDRA MANJARREZ ROMERO</v>
      </c>
      <c r="B48" s="100">
        <f>'3820 PASIVOS CALIFICACIÓN Y ...'!B47</f>
        <v>1074190602</v>
      </c>
      <c r="C48" s="100" t="s">
        <v>541</v>
      </c>
      <c r="D48" s="100" t="s">
        <v>12</v>
      </c>
      <c r="E48" s="100" t="s">
        <v>10</v>
      </c>
      <c r="F48" s="100" t="s">
        <v>25</v>
      </c>
      <c r="G48" s="100"/>
      <c r="H48" s="100"/>
      <c r="I48" s="100"/>
      <c r="J48" s="100"/>
      <c r="K48" s="54" t="s">
        <v>324</v>
      </c>
      <c r="L48" s="101">
        <f>'3820 PASIVOS CALIFICACIÓN Y ...'!G47</f>
        <v>83978</v>
      </c>
      <c r="M48" s="101">
        <f t="shared" si="7"/>
        <v>83978</v>
      </c>
      <c r="N48" s="101">
        <f t="shared" si="7"/>
        <v>83978</v>
      </c>
      <c r="O48" s="102">
        <f t="shared" si="7"/>
        <v>83978</v>
      </c>
      <c r="P48" s="103">
        <f>O48/$O$505</f>
        <v>1.8987400366027345E-5</v>
      </c>
    </row>
    <row r="49" spans="1:16" outlineLevel="2" x14ac:dyDescent="0.25">
      <c r="A49" s="100" t="str">
        <f>'3820 PASIVOS CALIFICACIÓN Y ...'!A48</f>
        <v>JEIDY ALEXANDRA MANJARREZ ROMERO</v>
      </c>
      <c r="B49" s="100">
        <f>'3820 PASIVOS CALIFICACIÓN Y ...'!B48</f>
        <v>1074190602</v>
      </c>
      <c r="C49" s="100" t="s">
        <v>541</v>
      </c>
      <c r="D49" s="100" t="s">
        <v>12</v>
      </c>
      <c r="E49" s="100" t="s">
        <v>10</v>
      </c>
      <c r="F49" s="100" t="s">
        <v>25</v>
      </c>
      <c r="G49" s="100"/>
      <c r="H49" s="100"/>
      <c r="I49" s="100"/>
      <c r="J49" s="100"/>
      <c r="K49" s="54" t="s">
        <v>325</v>
      </c>
      <c r="L49" s="101">
        <f>'3820 PASIVOS CALIFICACIÓN Y ...'!G48</f>
        <v>433559</v>
      </c>
      <c r="M49" s="101">
        <f t="shared" si="7"/>
        <v>433559</v>
      </c>
      <c r="N49" s="101">
        <f t="shared" si="7"/>
        <v>433559</v>
      </c>
      <c r="O49" s="102">
        <f t="shared" si="7"/>
        <v>433559</v>
      </c>
      <c r="P49" s="103">
        <f>O49/$O$505</f>
        <v>9.8027558590278987E-5</v>
      </c>
    </row>
    <row r="50" spans="1:16" outlineLevel="1" x14ac:dyDescent="0.25">
      <c r="A50" s="104" t="s">
        <v>477</v>
      </c>
      <c r="B50" s="100"/>
      <c r="C50" s="100"/>
      <c r="D50" s="100"/>
      <c r="E50" s="100"/>
      <c r="F50" s="100"/>
      <c r="G50" s="100"/>
      <c r="H50" s="100"/>
      <c r="I50" s="100"/>
      <c r="J50" s="100"/>
      <c r="K50" s="54"/>
      <c r="L50" s="101">
        <f>SUBTOTAL(9,L46:L49)</f>
        <v>1818279</v>
      </c>
      <c r="M50" s="101">
        <f>SUBTOTAL(9,M46:M49)</f>
        <v>1818279</v>
      </c>
      <c r="N50" s="101">
        <f>SUBTOTAL(9,N46:N49)</f>
        <v>1818279</v>
      </c>
      <c r="O50" s="102">
        <f>SUBTOTAL(9,O46:O49)</f>
        <v>1818279</v>
      </c>
      <c r="P50" s="103">
        <f>SUBTOTAL(9,P46:P49)</f>
        <v>4.1111233120745718E-4</v>
      </c>
    </row>
    <row r="51" spans="1:16" outlineLevel="2" x14ac:dyDescent="0.25">
      <c r="A51" s="100" t="str">
        <f>'3820 PASIVOS CALIFICACIÓN Y ...'!A50</f>
        <v>JUAN MANUEL APONTE BARRAGAN</v>
      </c>
      <c r="B51" s="100">
        <f>'3820 PASIVOS CALIFICACIÓN Y ...'!B50</f>
        <v>79859740</v>
      </c>
      <c r="C51" s="100" t="s">
        <v>541</v>
      </c>
      <c r="D51" s="100" t="s">
        <v>12</v>
      </c>
      <c r="E51" s="100" t="s">
        <v>10</v>
      </c>
      <c r="F51" s="100" t="s">
        <v>25</v>
      </c>
      <c r="G51" s="100"/>
      <c r="H51" s="100"/>
      <c r="I51" s="100"/>
      <c r="J51" s="100"/>
      <c r="K51" s="54" t="s">
        <v>326</v>
      </c>
      <c r="L51" s="101">
        <f>'3820 PASIVOS CALIFICACIÓN Y ...'!G50</f>
        <v>511857</v>
      </c>
      <c r="M51" s="101">
        <f t="shared" ref="M51:O54" si="8">L51</f>
        <v>511857</v>
      </c>
      <c r="N51" s="101">
        <f t="shared" si="8"/>
        <v>511857</v>
      </c>
      <c r="O51" s="102">
        <f t="shared" si="8"/>
        <v>511857</v>
      </c>
      <c r="P51" s="103">
        <f>O51/$O$505</f>
        <v>1.1573071267657789E-4</v>
      </c>
    </row>
    <row r="52" spans="1:16" outlineLevel="2" x14ac:dyDescent="0.25">
      <c r="A52" s="100" t="str">
        <f>'3820 PASIVOS CALIFICACIÓN Y ...'!A51</f>
        <v>JUAN MANUEL APONTE BARRAGAN</v>
      </c>
      <c r="B52" s="100">
        <f>'3820 PASIVOS CALIFICACIÓN Y ...'!B51</f>
        <v>79859740</v>
      </c>
      <c r="C52" s="100" t="s">
        <v>541</v>
      </c>
      <c r="D52" s="100" t="s">
        <v>12</v>
      </c>
      <c r="E52" s="100" t="s">
        <v>10</v>
      </c>
      <c r="F52" s="100" t="s">
        <v>25</v>
      </c>
      <c r="G52" s="100"/>
      <c r="H52" s="100"/>
      <c r="I52" s="100"/>
      <c r="J52" s="100"/>
      <c r="K52" s="54" t="s">
        <v>323</v>
      </c>
      <c r="L52" s="101">
        <f>'3820 PASIVOS CALIFICACIÓN Y ...'!G51</f>
        <v>1310114</v>
      </c>
      <c r="M52" s="101">
        <f t="shared" si="8"/>
        <v>1310114</v>
      </c>
      <c r="N52" s="101">
        <f t="shared" si="8"/>
        <v>1310114</v>
      </c>
      <c r="O52" s="102">
        <f t="shared" si="8"/>
        <v>1310114</v>
      </c>
      <c r="P52" s="103">
        <f>O52/$O$505</f>
        <v>2.9621637861270268E-4</v>
      </c>
    </row>
    <row r="53" spans="1:16" outlineLevel="2" x14ac:dyDescent="0.25">
      <c r="A53" s="100" t="str">
        <f>'3820 PASIVOS CALIFICACIÓN Y ...'!A52</f>
        <v>JUAN MANUEL APONTE BARRAGAN</v>
      </c>
      <c r="B53" s="100">
        <f>'3820 PASIVOS CALIFICACIÓN Y ...'!B52</f>
        <v>79859740</v>
      </c>
      <c r="C53" s="100" t="s">
        <v>541</v>
      </c>
      <c r="D53" s="100" t="s">
        <v>12</v>
      </c>
      <c r="E53" s="100" t="s">
        <v>10</v>
      </c>
      <c r="F53" s="100" t="s">
        <v>25</v>
      </c>
      <c r="G53" s="100"/>
      <c r="H53" s="100"/>
      <c r="I53" s="100"/>
      <c r="J53" s="100"/>
      <c r="K53" s="54" t="s">
        <v>324</v>
      </c>
      <c r="L53" s="101">
        <f>'3820 PASIVOS CALIFICACIÓN Y ...'!G52</f>
        <v>93892</v>
      </c>
      <c r="M53" s="101">
        <f t="shared" si="8"/>
        <v>93892</v>
      </c>
      <c r="N53" s="101">
        <f t="shared" si="8"/>
        <v>93892</v>
      </c>
      <c r="O53" s="102">
        <f t="shared" si="8"/>
        <v>93892</v>
      </c>
      <c r="P53" s="103">
        <f>O53/$O$505</f>
        <v>2.1228952763426602E-5</v>
      </c>
    </row>
    <row r="54" spans="1:16" outlineLevel="2" x14ac:dyDescent="0.25">
      <c r="A54" s="100" t="str">
        <f>'3820 PASIVOS CALIFICACIÓN Y ...'!A53</f>
        <v>JUAN MANUEL APONTE BARRAGAN</v>
      </c>
      <c r="B54" s="100">
        <f>'3820 PASIVOS CALIFICACIÓN Y ...'!B53</f>
        <v>79859740</v>
      </c>
      <c r="C54" s="100" t="s">
        <v>541</v>
      </c>
      <c r="D54" s="100" t="s">
        <v>12</v>
      </c>
      <c r="E54" s="100" t="s">
        <v>10</v>
      </c>
      <c r="F54" s="100" t="s">
        <v>25</v>
      </c>
      <c r="G54" s="100"/>
      <c r="H54" s="100"/>
      <c r="I54" s="100"/>
      <c r="J54" s="100"/>
      <c r="K54" s="54" t="s">
        <v>325</v>
      </c>
      <c r="L54" s="101">
        <f>'3820 PASIVOS CALIFICACIÓN Y ...'!G53</f>
        <v>606678</v>
      </c>
      <c r="M54" s="101">
        <f t="shared" si="8"/>
        <v>606678</v>
      </c>
      <c r="N54" s="101">
        <f t="shared" si="8"/>
        <v>606678</v>
      </c>
      <c r="O54" s="102">
        <f t="shared" si="8"/>
        <v>606678</v>
      </c>
      <c r="P54" s="103">
        <f>O54/$O$505</f>
        <v>1.3716971205864317E-4</v>
      </c>
    </row>
    <row r="55" spans="1:16" outlineLevel="1" x14ac:dyDescent="0.25">
      <c r="A55" s="104" t="s">
        <v>478</v>
      </c>
      <c r="B55" s="100"/>
      <c r="C55" s="100"/>
      <c r="D55" s="100"/>
      <c r="E55" s="100"/>
      <c r="F55" s="100"/>
      <c r="G55" s="100"/>
      <c r="H55" s="100"/>
      <c r="I55" s="100"/>
      <c r="J55" s="100"/>
      <c r="K55" s="54"/>
      <c r="L55" s="101">
        <f>SUBTOTAL(9,L51:L54)</f>
        <v>2522541</v>
      </c>
      <c r="M55" s="101">
        <f>SUBTOTAL(9,M51:M54)</f>
        <v>2522541</v>
      </c>
      <c r="N55" s="101">
        <f>SUBTOTAL(9,N51:N54)</f>
        <v>2522541</v>
      </c>
      <c r="O55" s="102">
        <f>SUBTOTAL(9,O51:O54)</f>
        <v>2522541</v>
      </c>
      <c r="P55" s="103">
        <f>SUBTOTAL(9,P51:P54)</f>
        <v>5.7034575611135039E-4</v>
      </c>
    </row>
    <row r="56" spans="1:16" outlineLevel="2" x14ac:dyDescent="0.25">
      <c r="A56" s="100" t="str">
        <f>'3820 PASIVOS CALIFICACIÓN Y ...'!A55</f>
        <v>LINA MARIA SANTAMARIA ALVAREZ</v>
      </c>
      <c r="B56" s="100">
        <f>'3820 PASIVOS CALIFICACIÓN Y ...'!B55</f>
        <v>1016025738</v>
      </c>
      <c r="C56" s="100" t="s">
        <v>541</v>
      </c>
      <c r="D56" s="100" t="s">
        <v>12</v>
      </c>
      <c r="E56" s="100" t="s">
        <v>10</v>
      </c>
      <c r="F56" s="100" t="s">
        <v>25</v>
      </c>
      <c r="G56" s="100"/>
      <c r="H56" s="100"/>
      <c r="I56" s="100"/>
      <c r="J56" s="100"/>
      <c r="K56" s="54" t="s">
        <v>326</v>
      </c>
      <c r="L56" s="101">
        <f>'3820 PASIVOS CALIFICACIÓN Y ...'!G55</f>
        <v>1633333</v>
      </c>
      <c r="M56" s="101">
        <f t="shared" ref="M56:O59" si="9">L56</f>
        <v>1633333</v>
      </c>
      <c r="N56" s="101">
        <f t="shared" si="9"/>
        <v>1633333</v>
      </c>
      <c r="O56" s="102">
        <f t="shared" si="9"/>
        <v>1633333</v>
      </c>
      <c r="P56" s="103">
        <f>O56/$O$505</f>
        <v>3.6929609662107385E-4</v>
      </c>
    </row>
    <row r="57" spans="1:16" outlineLevel="2" x14ac:dyDescent="0.25">
      <c r="A57" s="100" t="str">
        <f>'3820 PASIVOS CALIFICACIÓN Y ...'!A56</f>
        <v>LINA MARIA SANTAMARIA ALVAREZ</v>
      </c>
      <c r="B57" s="100">
        <f>'3820 PASIVOS CALIFICACIÓN Y ...'!B56</f>
        <v>1016025738</v>
      </c>
      <c r="C57" s="100" t="s">
        <v>541</v>
      </c>
      <c r="D57" s="100" t="s">
        <v>12</v>
      </c>
      <c r="E57" s="100" t="s">
        <v>10</v>
      </c>
      <c r="F57" s="100" t="s">
        <v>25</v>
      </c>
      <c r="G57" s="100"/>
      <c r="H57" s="100"/>
      <c r="I57" s="100"/>
      <c r="J57" s="100"/>
      <c r="K57" s="54" t="s">
        <v>323</v>
      </c>
      <c r="L57" s="101">
        <f>'3820 PASIVOS CALIFICACIÓN Y ...'!G56</f>
        <v>5133333</v>
      </c>
      <c r="M57" s="101">
        <f t="shared" si="9"/>
        <v>5133333</v>
      </c>
      <c r="N57" s="101">
        <f t="shared" si="9"/>
        <v>5133333</v>
      </c>
      <c r="O57" s="102">
        <f t="shared" si="9"/>
        <v>5133333</v>
      </c>
      <c r="P57" s="103">
        <f>O57/$O$505</f>
        <v>1.1606450365945872E-3</v>
      </c>
    </row>
    <row r="58" spans="1:16" outlineLevel="2" x14ac:dyDescent="0.25">
      <c r="A58" s="100" t="str">
        <f>'3820 PASIVOS CALIFICACIÓN Y ...'!A57</f>
        <v>LINA MARIA SANTAMARIA ALVAREZ</v>
      </c>
      <c r="B58" s="100">
        <f>'3820 PASIVOS CALIFICACIÓN Y ...'!B57</f>
        <v>1016025738</v>
      </c>
      <c r="C58" s="100" t="s">
        <v>541</v>
      </c>
      <c r="D58" s="100" t="s">
        <v>12</v>
      </c>
      <c r="E58" s="100" t="s">
        <v>10</v>
      </c>
      <c r="F58" s="100" t="s">
        <v>25</v>
      </c>
      <c r="G58" s="100"/>
      <c r="H58" s="100"/>
      <c r="I58" s="100"/>
      <c r="J58" s="100"/>
      <c r="K58" s="54" t="s">
        <v>324</v>
      </c>
      <c r="L58" s="101">
        <f>'3820 PASIVOS CALIFICACIÓN Y ...'!G57</f>
        <v>451734</v>
      </c>
      <c r="M58" s="101">
        <f t="shared" si="9"/>
        <v>451734</v>
      </c>
      <c r="N58" s="101">
        <f t="shared" si="9"/>
        <v>451734</v>
      </c>
      <c r="O58" s="102">
        <f t="shared" si="9"/>
        <v>451734</v>
      </c>
      <c r="P58" s="103">
        <f>O58/$O$505</f>
        <v>1.0213692058571287E-4</v>
      </c>
    </row>
    <row r="59" spans="1:16" outlineLevel="2" x14ac:dyDescent="0.25">
      <c r="A59" s="100" t="str">
        <f>'3820 PASIVOS CALIFICACIÓN Y ...'!A58</f>
        <v>LINA MARIA SANTAMARIA ALVAREZ</v>
      </c>
      <c r="B59" s="100">
        <f>'3820 PASIVOS CALIFICACIÓN Y ...'!B58</f>
        <v>1016025738</v>
      </c>
      <c r="C59" s="100" t="s">
        <v>541</v>
      </c>
      <c r="D59" s="100" t="s">
        <v>12</v>
      </c>
      <c r="E59" s="100" t="s">
        <v>10</v>
      </c>
      <c r="F59" s="100" t="s">
        <v>25</v>
      </c>
      <c r="G59" s="100"/>
      <c r="H59" s="100"/>
      <c r="I59" s="100"/>
      <c r="J59" s="100"/>
      <c r="K59" s="54" t="s">
        <v>325</v>
      </c>
      <c r="L59" s="101">
        <f>'3820 PASIVOS CALIFICACIÓN Y ...'!G58</f>
        <v>2897230</v>
      </c>
      <c r="M59" s="101">
        <f t="shared" si="9"/>
        <v>2897230</v>
      </c>
      <c r="N59" s="101">
        <f t="shared" si="9"/>
        <v>2897230</v>
      </c>
      <c r="O59" s="102">
        <f t="shared" si="9"/>
        <v>2897230</v>
      </c>
      <c r="P59" s="103">
        <f>O59/$O$505</f>
        <v>6.5506282553127483E-4</v>
      </c>
    </row>
    <row r="60" spans="1:16" outlineLevel="1" x14ac:dyDescent="0.25">
      <c r="A60" s="104" t="s">
        <v>479</v>
      </c>
      <c r="B60" s="100"/>
      <c r="C60" s="100"/>
      <c r="D60" s="100"/>
      <c r="E60" s="100"/>
      <c r="F60" s="100"/>
      <c r="G60" s="100"/>
      <c r="H60" s="100"/>
      <c r="I60" s="100"/>
      <c r="J60" s="100"/>
      <c r="K60" s="54"/>
      <c r="L60" s="101">
        <f>SUBTOTAL(9,L56:L59)</f>
        <v>10115630</v>
      </c>
      <c r="M60" s="101">
        <f>SUBTOTAL(9,M56:M59)</f>
        <v>10115630</v>
      </c>
      <c r="N60" s="101">
        <f>SUBTOTAL(9,N56:N59)</f>
        <v>10115630</v>
      </c>
      <c r="O60" s="102">
        <f>SUBTOTAL(9,O56:O59)</f>
        <v>10115630</v>
      </c>
      <c r="P60" s="103">
        <f>SUBTOTAL(9,P56:P59)</f>
        <v>2.2871408793326488E-3</v>
      </c>
    </row>
    <row r="61" spans="1:16" outlineLevel="2" x14ac:dyDescent="0.25">
      <c r="A61" s="100" t="str">
        <f>'3820 PASIVOS CALIFICACIÓN Y ...'!A60</f>
        <v>LINA MERCEDES MAYA SALAZAR</v>
      </c>
      <c r="B61" s="100">
        <f>'3820 PASIVOS CALIFICACIÓN Y ...'!B60</f>
        <v>43555162</v>
      </c>
      <c r="C61" s="100" t="s">
        <v>541</v>
      </c>
      <c r="D61" s="100" t="s">
        <v>12</v>
      </c>
      <c r="E61" s="100" t="s">
        <v>10</v>
      </c>
      <c r="F61" s="100" t="s">
        <v>25</v>
      </c>
      <c r="G61" s="100"/>
      <c r="H61" s="100"/>
      <c r="I61" s="100"/>
      <c r="J61" s="100"/>
      <c r="K61" s="54" t="s">
        <v>325</v>
      </c>
      <c r="L61" s="101">
        <f>'3820 PASIVOS CALIFICACIÓN Y ...'!G60</f>
        <v>2602617</v>
      </c>
      <c r="M61" s="101">
        <f t="shared" ref="M61:O61" si="10">L61</f>
        <v>2602617</v>
      </c>
      <c r="N61" s="101">
        <f t="shared" si="10"/>
        <v>2602617</v>
      </c>
      <c r="O61" s="102">
        <f t="shared" si="10"/>
        <v>2602617</v>
      </c>
      <c r="P61" s="103">
        <f>O61/$O$505</f>
        <v>5.8845091545915577E-4</v>
      </c>
    </row>
    <row r="62" spans="1:16" outlineLevel="1" x14ac:dyDescent="0.25">
      <c r="A62" s="104" t="s">
        <v>480</v>
      </c>
      <c r="B62" s="100"/>
      <c r="C62" s="100"/>
      <c r="D62" s="100"/>
      <c r="E62" s="100"/>
      <c r="F62" s="100"/>
      <c r="G62" s="100"/>
      <c r="H62" s="100"/>
      <c r="I62" s="100"/>
      <c r="J62" s="100"/>
      <c r="K62" s="54"/>
      <c r="L62" s="101">
        <f>SUBTOTAL(9,L61:L61)</f>
        <v>2602617</v>
      </c>
      <c r="M62" s="101">
        <f>SUBTOTAL(9,M61:M61)</f>
        <v>2602617</v>
      </c>
      <c r="N62" s="101">
        <f>SUBTOTAL(9,N61:N61)</f>
        <v>2602617</v>
      </c>
      <c r="O62" s="102">
        <f>SUBTOTAL(9,O61:O61)</f>
        <v>2602617</v>
      </c>
      <c r="P62" s="103">
        <f>SUBTOTAL(9,P61:P61)</f>
        <v>5.8845091545915577E-4</v>
      </c>
    </row>
    <row r="63" spans="1:16" outlineLevel="2" x14ac:dyDescent="0.25">
      <c r="A63" s="100" t="str">
        <f>'3820 PASIVOS CALIFICACIÓN Y ...'!A62</f>
        <v>MARIA CONSUELO PAREJA SIERRA</v>
      </c>
      <c r="B63" s="100">
        <f>'3820 PASIVOS CALIFICACIÓN Y ...'!B62</f>
        <v>52416735</v>
      </c>
      <c r="C63" s="100" t="s">
        <v>541</v>
      </c>
      <c r="D63" s="100" t="s">
        <v>12</v>
      </c>
      <c r="E63" s="100" t="s">
        <v>10</v>
      </c>
      <c r="F63" s="100" t="s">
        <v>25</v>
      </c>
      <c r="G63" s="100"/>
      <c r="H63" s="100"/>
      <c r="I63" s="100"/>
      <c r="J63" s="100"/>
      <c r="K63" s="54" t="s">
        <v>325</v>
      </c>
      <c r="L63" s="101">
        <f>'3820 PASIVOS CALIFICACIÓN Y ...'!G62</f>
        <v>13452399</v>
      </c>
      <c r="M63" s="101">
        <f t="shared" ref="M63:O63" si="11">L63</f>
        <v>13452399</v>
      </c>
      <c r="N63" s="101">
        <f t="shared" si="11"/>
        <v>13452399</v>
      </c>
      <c r="O63" s="102">
        <f t="shared" si="11"/>
        <v>13452399</v>
      </c>
      <c r="P63" s="103">
        <f>O63/$O$505</f>
        <v>3.0415833396430715E-3</v>
      </c>
    </row>
    <row r="64" spans="1:16" outlineLevel="1" x14ac:dyDescent="0.25">
      <c r="A64" s="104" t="s">
        <v>481</v>
      </c>
      <c r="B64" s="100"/>
      <c r="C64" s="100"/>
      <c r="D64" s="100"/>
      <c r="E64" s="100"/>
      <c r="F64" s="100"/>
      <c r="G64" s="100"/>
      <c r="H64" s="100"/>
      <c r="I64" s="100"/>
      <c r="J64" s="100"/>
      <c r="K64" s="54"/>
      <c r="L64" s="101">
        <f>SUBTOTAL(9,L63:L63)</f>
        <v>13452399</v>
      </c>
      <c r="M64" s="101">
        <f>SUBTOTAL(9,M63:M63)</f>
        <v>13452399</v>
      </c>
      <c r="N64" s="101">
        <f>SUBTOTAL(9,N63:N63)</f>
        <v>13452399</v>
      </c>
      <c r="O64" s="102">
        <f>SUBTOTAL(9,O63:O63)</f>
        <v>13452399</v>
      </c>
      <c r="P64" s="103">
        <f>SUBTOTAL(9,P63:P63)</f>
        <v>3.0415833396430715E-3</v>
      </c>
    </row>
    <row r="65" spans="1:16" outlineLevel="2" x14ac:dyDescent="0.25">
      <c r="A65" s="100" t="str">
        <f>'3820 PASIVOS CALIFICACIÓN Y ...'!A64</f>
        <v>MAYRA ALEJANDRA ESTRADA PALMERA</v>
      </c>
      <c r="B65" s="100">
        <f>'3820 PASIVOS CALIFICACIÓN Y ...'!B64</f>
        <v>1050968344</v>
      </c>
      <c r="C65" s="100" t="s">
        <v>541</v>
      </c>
      <c r="D65" s="100" t="s">
        <v>12</v>
      </c>
      <c r="E65" s="100" t="s">
        <v>10</v>
      </c>
      <c r="F65" s="100" t="s">
        <v>25</v>
      </c>
      <c r="G65" s="100"/>
      <c r="H65" s="100"/>
      <c r="I65" s="100"/>
      <c r="J65" s="100"/>
      <c r="K65" s="54" t="s">
        <v>326</v>
      </c>
      <c r="L65" s="101">
        <f>'3820 PASIVOS CALIFICACIÓN Y ...'!G64</f>
        <v>504467</v>
      </c>
      <c r="M65" s="101">
        <f t="shared" ref="M65:O68" si="12">L65</f>
        <v>504467</v>
      </c>
      <c r="N65" s="101">
        <f t="shared" si="12"/>
        <v>504467</v>
      </c>
      <c r="O65" s="102">
        <f t="shared" si="12"/>
        <v>504467</v>
      </c>
      <c r="P65" s="103">
        <f>O65/$O$505</f>
        <v>1.1405983591474809E-4</v>
      </c>
    </row>
    <row r="66" spans="1:16" outlineLevel="2" x14ac:dyDescent="0.25">
      <c r="A66" s="100" t="str">
        <f>'3820 PASIVOS CALIFICACIÓN Y ...'!A65</f>
        <v>MAYRA ALEJANDRA ESTRADA PALMERA</v>
      </c>
      <c r="B66" s="100">
        <f>'3820 PASIVOS CALIFICACIÓN Y ...'!B65</f>
        <v>1050968344</v>
      </c>
      <c r="C66" s="100" t="s">
        <v>541</v>
      </c>
      <c r="D66" s="100" t="s">
        <v>12</v>
      </c>
      <c r="E66" s="100" t="s">
        <v>10</v>
      </c>
      <c r="F66" s="100" t="s">
        <v>25</v>
      </c>
      <c r="G66" s="100"/>
      <c r="H66" s="100"/>
      <c r="I66" s="100"/>
      <c r="J66" s="100"/>
      <c r="K66" s="54" t="s">
        <v>323</v>
      </c>
      <c r="L66" s="101">
        <f>'3820 PASIVOS CALIFICACIÓN Y ...'!G65</f>
        <v>1585467</v>
      </c>
      <c r="M66" s="101">
        <f t="shared" si="12"/>
        <v>1585467</v>
      </c>
      <c r="N66" s="101">
        <f t="shared" si="12"/>
        <v>1585467</v>
      </c>
      <c r="O66" s="102">
        <f t="shared" si="12"/>
        <v>1585467</v>
      </c>
      <c r="P66" s="103">
        <f>O66/$O$505</f>
        <v>3.5847360851799608E-4</v>
      </c>
    </row>
    <row r="67" spans="1:16" outlineLevel="2" x14ac:dyDescent="0.25">
      <c r="A67" s="100" t="str">
        <f>'3820 PASIVOS CALIFICACIÓN Y ...'!A66</f>
        <v>MAYRA ALEJANDRA ESTRADA PALMERA</v>
      </c>
      <c r="B67" s="100">
        <f>'3820 PASIVOS CALIFICACIÓN Y ...'!B66</f>
        <v>1050968344</v>
      </c>
      <c r="C67" s="100" t="s">
        <v>541</v>
      </c>
      <c r="D67" s="100" t="s">
        <v>12</v>
      </c>
      <c r="E67" s="100" t="s">
        <v>10</v>
      </c>
      <c r="F67" s="100" t="s">
        <v>25</v>
      </c>
      <c r="G67" s="100"/>
      <c r="H67" s="100"/>
      <c r="I67" s="100"/>
      <c r="J67" s="100"/>
      <c r="K67" s="54" t="s">
        <v>324</v>
      </c>
      <c r="L67" s="101">
        <f>'3820 PASIVOS CALIFICACIÓN Y ...'!G66</f>
        <v>139522</v>
      </c>
      <c r="M67" s="101">
        <f t="shared" si="12"/>
        <v>139522</v>
      </c>
      <c r="N67" s="101">
        <f t="shared" si="12"/>
        <v>139522</v>
      </c>
      <c r="O67" s="102">
        <f t="shared" si="12"/>
        <v>139522</v>
      </c>
      <c r="P67" s="103">
        <f>O67/$O$505</f>
        <v>3.1545881943709866E-5</v>
      </c>
    </row>
    <row r="68" spans="1:16" outlineLevel="2" x14ac:dyDescent="0.25">
      <c r="A68" s="100" t="str">
        <f>'3820 PASIVOS CALIFICACIÓN Y ...'!A67</f>
        <v>MAYRA ALEJANDRA ESTRADA PALMERA</v>
      </c>
      <c r="B68" s="100">
        <f>'3820 PASIVOS CALIFICACIÓN Y ...'!B67</f>
        <v>1050968344</v>
      </c>
      <c r="C68" s="100" t="s">
        <v>541</v>
      </c>
      <c r="D68" s="100" t="s">
        <v>12</v>
      </c>
      <c r="E68" s="100" t="s">
        <v>10</v>
      </c>
      <c r="F68" s="100" t="s">
        <v>25</v>
      </c>
      <c r="G68" s="100"/>
      <c r="H68" s="100"/>
      <c r="I68" s="100"/>
      <c r="J68" s="100"/>
      <c r="K68" s="54" t="s">
        <v>325</v>
      </c>
      <c r="L68" s="101">
        <f>'3820 PASIVOS CALIFICACIÓN Y ...'!G67</f>
        <v>900000</v>
      </c>
      <c r="M68" s="101">
        <f t="shared" si="12"/>
        <v>900000</v>
      </c>
      <c r="N68" s="101">
        <f t="shared" si="12"/>
        <v>900000</v>
      </c>
      <c r="O68" s="102">
        <f t="shared" si="12"/>
        <v>900000</v>
      </c>
      <c r="P68" s="103">
        <f>O68/$O$505</f>
        <v>2.0348972742176058E-4</v>
      </c>
    </row>
    <row r="69" spans="1:16" outlineLevel="1" x14ac:dyDescent="0.25">
      <c r="A69" s="104" t="s">
        <v>482</v>
      </c>
      <c r="B69" s="100"/>
      <c r="C69" s="100"/>
      <c r="D69" s="100"/>
      <c r="E69" s="100"/>
      <c r="F69" s="100"/>
      <c r="G69" s="100"/>
      <c r="H69" s="100"/>
      <c r="I69" s="100"/>
      <c r="J69" s="100"/>
      <c r="K69" s="54"/>
      <c r="L69" s="101">
        <f>SUBTOTAL(9,L65:L68)</f>
        <v>3129456</v>
      </c>
      <c r="M69" s="101">
        <f>SUBTOTAL(9,M65:M68)</f>
        <v>3129456</v>
      </c>
      <c r="N69" s="101">
        <f>SUBTOTAL(9,N65:N68)</f>
        <v>3129456</v>
      </c>
      <c r="O69" s="102">
        <f>SUBTOTAL(9,O65:O68)</f>
        <v>3129456</v>
      </c>
      <c r="P69" s="103">
        <f>SUBTOTAL(9,P65:P68)</f>
        <v>7.075690537982146E-4</v>
      </c>
    </row>
    <row r="70" spans="1:16" outlineLevel="2" x14ac:dyDescent="0.25">
      <c r="A70" s="100" t="str">
        <f>'3820 PASIVOS CALIFICACIÓN Y ...'!A69</f>
        <v>SANDRA MAGALI LOZANO MODERA</v>
      </c>
      <c r="B70" s="100">
        <f>'3820 PASIVOS CALIFICACIÓN Y ...'!B69</f>
        <v>52048695</v>
      </c>
      <c r="C70" s="100" t="s">
        <v>541</v>
      </c>
      <c r="D70" s="100" t="s">
        <v>12</v>
      </c>
      <c r="E70" s="100" t="s">
        <v>10</v>
      </c>
      <c r="F70" s="100" t="s">
        <v>25</v>
      </c>
      <c r="G70" s="100"/>
      <c r="H70" s="100"/>
      <c r="I70" s="100"/>
      <c r="J70" s="100"/>
      <c r="K70" s="54" t="s">
        <v>325</v>
      </c>
      <c r="L70" s="101">
        <f>'3820 PASIVOS CALIFICACIÓN Y ...'!G69</f>
        <v>18202235</v>
      </c>
      <c r="M70" s="101">
        <f>L70</f>
        <v>18202235</v>
      </c>
      <c r="N70" s="101">
        <f>M70</f>
        <v>18202235</v>
      </c>
      <c r="O70" s="102">
        <f>N70</f>
        <v>18202235</v>
      </c>
      <c r="P70" s="103">
        <f>O70/$O$505</f>
        <v>4.1155198206853667E-3</v>
      </c>
    </row>
    <row r="71" spans="1:16" outlineLevel="1" x14ac:dyDescent="0.25">
      <c r="A71" s="104" t="s">
        <v>483</v>
      </c>
      <c r="B71" s="100"/>
      <c r="C71" s="100"/>
      <c r="D71" s="100"/>
      <c r="E71" s="100"/>
      <c r="F71" s="100"/>
      <c r="G71" s="100"/>
      <c r="H71" s="100"/>
      <c r="I71" s="100"/>
      <c r="J71" s="100"/>
      <c r="K71" s="54"/>
      <c r="L71" s="101">
        <f>SUBTOTAL(9,L70:L70)</f>
        <v>18202235</v>
      </c>
      <c r="M71" s="101">
        <f>SUBTOTAL(9,M70:M70)</f>
        <v>18202235</v>
      </c>
      <c r="N71" s="101">
        <f>SUBTOTAL(9,N70:N70)</f>
        <v>18202235</v>
      </c>
      <c r="O71" s="102">
        <f>SUBTOTAL(9,O70:O70)</f>
        <v>18202235</v>
      </c>
      <c r="P71" s="103">
        <f>SUBTOTAL(9,P70:P70)</f>
        <v>4.1155198206853667E-3</v>
      </c>
    </row>
    <row r="72" spans="1:16" outlineLevel="2" x14ac:dyDescent="0.25">
      <c r="A72" s="100" t="str">
        <f>'3820 PASIVOS CALIFICACIÓN Y ...'!A71</f>
        <v>YAZMIN ALEXANDRA BOHORQUEZ GARCIA</v>
      </c>
      <c r="B72" s="100">
        <f>'3820 PASIVOS CALIFICACIÓN Y ...'!B71</f>
        <v>1032424244</v>
      </c>
      <c r="C72" s="100" t="s">
        <v>541</v>
      </c>
      <c r="D72" s="100" t="s">
        <v>12</v>
      </c>
      <c r="E72" s="100" t="s">
        <v>10</v>
      </c>
      <c r="F72" s="100" t="s">
        <v>25</v>
      </c>
      <c r="G72" s="100"/>
      <c r="H72" s="100"/>
      <c r="I72" s="100"/>
      <c r="J72" s="100"/>
      <c r="K72" s="54" t="s">
        <v>326</v>
      </c>
      <c r="L72" s="101">
        <f>'3820 PASIVOS CALIFICACIÓN Y ...'!G71</f>
        <v>2376403</v>
      </c>
      <c r="M72" s="101">
        <f t="shared" ref="M72:O75" si="13">L72</f>
        <v>2376403</v>
      </c>
      <c r="N72" s="101">
        <f t="shared" si="13"/>
        <v>2376403</v>
      </c>
      <c r="O72" s="102">
        <f t="shared" si="13"/>
        <v>2376403</v>
      </c>
      <c r="P72" s="103">
        <f>O72/$O$505</f>
        <v>5.3730399857139348E-4</v>
      </c>
    </row>
    <row r="73" spans="1:16" outlineLevel="2" x14ac:dyDescent="0.25">
      <c r="A73" s="100" t="str">
        <f>'3820 PASIVOS CALIFICACIÓN Y ...'!A72</f>
        <v>YAZMIN ALEXANDRA BOHORQUEZ GARCIA</v>
      </c>
      <c r="B73" s="100">
        <f>'3820 PASIVOS CALIFICACIÓN Y ...'!B72</f>
        <v>1032424244</v>
      </c>
      <c r="C73" s="100" t="s">
        <v>541</v>
      </c>
      <c r="D73" s="100" t="s">
        <v>12</v>
      </c>
      <c r="E73" s="100" t="s">
        <v>10</v>
      </c>
      <c r="F73" s="100" t="s">
        <v>25</v>
      </c>
      <c r="G73" s="100"/>
      <c r="H73" s="100"/>
      <c r="I73" s="100"/>
      <c r="J73" s="100"/>
      <c r="K73" s="54" t="s">
        <v>323</v>
      </c>
      <c r="L73" s="101">
        <f>'3820 PASIVOS CALIFICACIÓN Y ...'!G72</f>
        <v>9385402</v>
      </c>
      <c r="M73" s="101">
        <f t="shared" si="13"/>
        <v>9385402</v>
      </c>
      <c r="N73" s="101">
        <f t="shared" si="13"/>
        <v>9385402</v>
      </c>
      <c r="O73" s="102">
        <f t="shared" si="13"/>
        <v>9385402</v>
      </c>
      <c r="P73" s="103">
        <f>O73/$O$505</f>
        <v>2.1220365496929404E-3</v>
      </c>
    </row>
    <row r="74" spans="1:16" outlineLevel="2" x14ac:dyDescent="0.25">
      <c r="A74" s="100" t="str">
        <f>'3820 PASIVOS CALIFICACIÓN Y ...'!A73</f>
        <v>YAZMIN ALEXANDRA BOHORQUEZ GARCIA</v>
      </c>
      <c r="B74" s="100">
        <f>'3820 PASIVOS CALIFICACIÓN Y ...'!B73</f>
        <v>1032424244</v>
      </c>
      <c r="C74" s="100" t="s">
        <v>541</v>
      </c>
      <c r="D74" s="100" t="s">
        <v>12</v>
      </c>
      <c r="E74" s="100" t="s">
        <v>10</v>
      </c>
      <c r="F74" s="100" t="s">
        <v>25</v>
      </c>
      <c r="G74" s="100"/>
      <c r="H74" s="100"/>
      <c r="I74" s="100"/>
      <c r="J74" s="100"/>
      <c r="K74" s="54" t="s">
        <v>324</v>
      </c>
      <c r="L74" s="101">
        <f>'3820 PASIVOS CALIFICACIÓN Y ...'!G73</f>
        <v>829043</v>
      </c>
      <c r="M74" s="101">
        <f t="shared" si="13"/>
        <v>829043</v>
      </c>
      <c r="N74" s="101">
        <f t="shared" si="13"/>
        <v>829043</v>
      </c>
      <c r="O74" s="102">
        <f t="shared" si="13"/>
        <v>829043</v>
      </c>
      <c r="P74" s="103">
        <f>O74/$O$505</f>
        <v>1.8744637121213183E-4</v>
      </c>
    </row>
    <row r="75" spans="1:16" outlineLevel="2" x14ac:dyDescent="0.25">
      <c r="A75" s="100" t="str">
        <f>'3820 PASIVOS CALIFICACIÓN Y ...'!A74</f>
        <v>YAZMIN ALEXANDRA BOHORQUEZ GARCIA</v>
      </c>
      <c r="B75" s="100">
        <f>'3820 PASIVOS CALIFICACIÓN Y ...'!B74</f>
        <v>1032424244</v>
      </c>
      <c r="C75" s="100" t="s">
        <v>541</v>
      </c>
      <c r="D75" s="100" t="s">
        <v>12</v>
      </c>
      <c r="E75" s="100" t="s">
        <v>10</v>
      </c>
      <c r="F75" s="100" t="s">
        <v>25</v>
      </c>
      <c r="G75" s="100"/>
      <c r="H75" s="100"/>
      <c r="I75" s="100"/>
      <c r="J75" s="100"/>
      <c r="K75" s="54" t="s">
        <v>325</v>
      </c>
      <c r="L75" s="101">
        <f>'3820 PASIVOS CALIFICACIÓN Y ...'!G74</f>
        <v>1881652</v>
      </c>
      <c r="M75" s="101">
        <f t="shared" si="13"/>
        <v>1881652</v>
      </c>
      <c r="N75" s="101">
        <f t="shared" si="13"/>
        <v>1881652</v>
      </c>
      <c r="O75" s="102">
        <f t="shared" si="13"/>
        <v>1881652</v>
      </c>
      <c r="P75" s="103">
        <f>O75/$O$505</f>
        <v>4.2544094731401181E-4</v>
      </c>
    </row>
    <row r="76" spans="1:16" outlineLevel="1" x14ac:dyDescent="0.25">
      <c r="A76" s="104" t="s">
        <v>484</v>
      </c>
      <c r="B76" s="100"/>
      <c r="C76" s="100"/>
      <c r="D76" s="100"/>
      <c r="E76" s="100"/>
      <c r="F76" s="100"/>
      <c r="G76" s="100"/>
      <c r="H76" s="100"/>
      <c r="I76" s="100"/>
      <c r="J76" s="100"/>
      <c r="K76" s="54"/>
      <c r="L76" s="101">
        <f>SUBTOTAL(9,L72:L75)</f>
        <v>14472500</v>
      </c>
      <c r="M76" s="101">
        <f>SUBTOTAL(9,M72:M75)</f>
        <v>14472500</v>
      </c>
      <c r="N76" s="101">
        <f>SUBTOTAL(9,N72:N75)</f>
        <v>14472500</v>
      </c>
      <c r="O76" s="102">
        <f>SUBTOTAL(9,O72:O75)</f>
        <v>14472500</v>
      </c>
      <c r="P76" s="103">
        <f>SUBTOTAL(9,P72:P75)</f>
        <v>3.2722278667904774E-3</v>
      </c>
    </row>
    <row r="77" spans="1:16" outlineLevel="2" x14ac:dyDescent="0.25">
      <c r="A77" s="100" t="str">
        <f>'3820 PASIVOS CALIFICACIÓN Y ...'!A76</f>
        <v>YERSON STEVEN MANJARRES ORTEGA</v>
      </c>
      <c r="B77" s="100">
        <f>'3820 PASIVOS CALIFICACIÓN Y ...'!B76</f>
        <v>1073246378</v>
      </c>
      <c r="C77" s="100" t="s">
        <v>541</v>
      </c>
      <c r="D77" s="100" t="s">
        <v>12</v>
      </c>
      <c r="E77" s="100" t="s">
        <v>10</v>
      </c>
      <c r="F77" s="100" t="s">
        <v>25</v>
      </c>
      <c r="G77" s="100"/>
      <c r="H77" s="100"/>
      <c r="I77" s="100"/>
      <c r="J77" s="100"/>
      <c r="K77" s="54" t="s">
        <v>326</v>
      </c>
      <c r="L77" s="101">
        <f>'3820 PASIVOS CALIFICACIÓN Y ...'!G76</f>
        <v>277454</v>
      </c>
      <c r="M77" s="101">
        <f t="shared" ref="M77:O80" si="14">L77</f>
        <v>277454</v>
      </c>
      <c r="N77" s="101">
        <f t="shared" si="14"/>
        <v>277454</v>
      </c>
      <c r="O77" s="102">
        <f t="shared" si="14"/>
        <v>277454</v>
      </c>
      <c r="P77" s="103">
        <f>O77/$O$505</f>
        <v>6.2732265368974619E-5</v>
      </c>
    </row>
    <row r="78" spans="1:16" outlineLevel="2" x14ac:dyDescent="0.25">
      <c r="A78" s="100" t="str">
        <f>'3820 PASIVOS CALIFICACIÓN Y ...'!A77</f>
        <v>YERSON STEVEN MANJARRES ORTEGA</v>
      </c>
      <c r="B78" s="100">
        <f>'3820 PASIVOS CALIFICACIÓN Y ...'!B77</f>
        <v>1073246378</v>
      </c>
      <c r="C78" s="100" t="s">
        <v>541</v>
      </c>
      <c r="D78" s="100" t="s">
        <v>12</v>
      </c>
      <c r="E78" s="100" t="s">
        <v>10</v>
      </c>
      <c r="F78" s="100" t="s">
        <v>25</v>
      </c>
      <c r="G78" s="100"/>
      <c r="H78" s="100"/>
      <c r="I78" s="100"/>
      <c r="J78" s="100"/>
      <c r="K78" s="54" t="s">
        <v>323</v>
      </c>
      <c r="L78" s="101">
        <f>'3820 PASIVOS CALIFICACIÓN Y ...'!G77</f>
        <v>1083715</v>
      </c>
      <c r="M78" s="101">
        <f t="shared" si="14"/>
        <v>1083715</v>
      </c>
      <c r="N78" s="101">
        <f t="shared" si="14"/>
        <v>1083715</v>
      </c>
      <c r="O78" s="102">
        <f t="shared" si="14"/>
        <v>1083715</v>
      </c>
      <c r="P78" s="103">
        <f>O78/$O$505</f>
        <v>2.4502763328097029E-4</v>
      </c>
    </row>
    <row r="79" spans="1:16" outlineLevel="2" x14ac:dyDescent="0.25">
      <c r="A79" s="100" t="str">
        <f>'3820 PASIVOS CALIFICACIÓN Y ...'!A78</f>
        <v>YERSON STEVEN MANJARRES ORTEGA</v>
      </c>
      <c r="B79" s="100">
        <f>'3820 PASIVOS CALIFICACIÓN Y ...'!B78</f>
        <v>1073246378</v>
      </c>
      <c r="C79" s="100" t="s">
        <v>541</v>
      </c>
      <c r="D79" s="100" t="s">
        <v>12</v>
      </c>
      <c r="E79" s="100" t="s">
        <v>10</v>
      </c>
      <c r="F79" s="100" t="s">
        <v>25</v>
      </c>
      <c r="G79" s="100"/>
      <c r="H79" s="100"/>
      <c r="I79" s="100"/>
      <c r="J79" s="100"/>
      <c r="K79" s="54" t="s">
        <v>324</v>
      </c>
      <c r="L79" s="101">
        <f>'3820 PASIVOS CALIFICACIÓN Y ...'!G78</f>
        <v>88865</v>
      </c>
      <c r="M79" s="101">
        <f t="shared" si="14"/>
        <v>88865</v>
      </c>
      <c r="N79" s="101">
        <f t="shared" si="14"/>
        <v>88865</v>
      </c>
      <c r="O79" s="102">
        <f t="shared" si="14"/>
        <v>88865</v>
      </c>
      <c r="P79" s="103">
        <f>O79/$O$505</f>
        <v>2.0092349585927504E-5</v>
      </c>
    </row>
    <row r="80" spans="1:16" outlineLevel="2" x14ac:dyDescent="0.25">
      <c r="A80" s="100" t="str">
        <f>'3820 PASIVOS CALIFICACIÓN Y ...'!A79</f>
        <v>YERSON STEVEN MANJARRES ORTEGA</v>
      </c>
      <c r="B80" s="100">
        <f>'3820 PASIVOS CALIFICACIÓN Y ...'!B79</f>
        <v>1073246378</v>
      </c>
      <c r="C80" s="100" t="s">
        <v>541</v>
      </c>
      <c r="D80" s="100" t="s">
        <v>12</v>
      </c>
      <c r="E80" s="100" t="s">
        <v>10</v>
      </c>
      <c r="F80" s="100" t="s">
        <v>25</v>
      </c>
      <c r="G80" s="100"/>
      <c r="H80" s="100"/>
      <c r="I80" s="100"/>
      <c r="J80" s="100"/>
      <c r="K80" s="54" t="s">
        <v>325</v>
      </c>
      <c r="L80" s="101">
        <f>'3820 PASIVOS CALIFICACIÓN Y ...'!G79</f>
        <v>635618</v>
      </c>
      <c r="M80" s="101">
        <f t="shared" si="14"/>
        <v>635618</v>
      </c>
      <c r="N80" s="101">
        <f t="shared" si="14"/>
        <v>635618</v>
      </c>
      <c r="O80" s="102">
        <f t="shared" si="14"/>
        <v>635618</v>
      </c>
      <c r="P80" s="103">
        <f>O80/$O$505</f>
        <v>1.4371303729373845E-4</v>
      </c>
    </row>
    <row r="81" spans="1:16" outlineLevel="1" x14ac:dyDescent="0.25">
      <c r="A81" s="104" t="s">
        <v>485</v>
      </c>
      <c r="B81" s="100"/>
      <c r="C81" s="100"/>
      <c r="D81" s="100"/>
      <c r="E81" s="100"/>
      <c r="F81" s="100"/>
      <c r="G81" s="100"/>
      <c r="H81" s="100"/>
      <c r="I81" s="100"/>
      <c r="J81" s="100"/>
      <c r="K81" s="54"/>
      <c r="L81" s="101">
        <f>SUBTOTAL(9,L77:L80)</f>
        <v>2085652</v>
      </c>
      <c r="M81" s="101">
        <f>SUBTOTAL(9,M77:M80)</f>
        <v>2085652</v>
      </c>
      <c r="N81" s="101">
        <f>SUBTOTAL(9,N77:N80)</f>
        <v>2085652</v>
      </c>
      <c r="O81" s="102">
        <f>SUBTOTAL(9,O77:O80)</f>
        <v>2085652</v>
      </c>
      <c r="P81" s="103">
        <f>SUBTOTAL(9,P77:P80)</f>
        <v>4.7156528552961088E-4</v>
      </c>
    </row>
    <row r="82" spans="1:16" x14ac:dyDescent="0.25">
      <c r="A82" s="104" t="s">
        <v>539</v>
      </c>
      <c r="B82" s="100"/>
      <c r="C82" s="100"/>
      <c r="D82" s="100"/>
      <c r="E82" s="100"/>
      <c r="F82" s="100"/>
      <c r="G82" s="100"/>
      <c r="H82" s="100"/>
      <c r="I82" s="100"/>
      <c r="J82" s="100"/>
      <c r="K82" s="54"/>
      <c r="L82" s="107">
        <f>SUBTOTAL(9,L11:L80)</f>
        <v>103766426</v>
      </c>
      <c r="M82" s="107">
        <f>SUBTOTAL(9,M11:M80)</f>
        <v>103766426</v>
      </c>
      <c r="N82" s="107">
        <f>SUBTOTAL(9,N11:N80)</f>
        <v>103766426</v>
      </c>
      <c r="O82" s="105">
        <f>SUBTOTAL(9,O11:O80)</f>
        <v>103766426</v>
      </c>
      <c r="P82" s="106">
        <f>SUBTOTAL(9,P11:P81)</f>
        <v>2.3461557491411437E-2</v>
      </c>
    </row>
    <row r="83" spans="1:16" x14ac:dyDescent="0.25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</row>
    <row r="84" spans="1:16" x14ac:dyDescent="0.25">
      <c r="A84" s="151"/>
      <c r="B84" s="151"/>
      <c r="C84" s="151"/>
      <c r="D84" s="151"/>
      <c r="E84" s="151"/>
      <c r="F84" s="151"/>
      <c r="G84" s="151"/>
      <c r="H84" s="151"/>
      <c r="I84" s="151"/>
      <c r="J84" s="151"/>
      <c r="K84" s="151"/>
      <c r="L84" s="151"/>
      <c r="M84" s="151"/>
      <c r="N84" s="151"/>
      <c r="O84" s="151"/>
      <c r="P84" s="151"/>
    </row>
    <row r="85" spans="1:16" x14ac:dyDescent="0.25">
      <c r="A85" s="148" t="s">
        <v>855</v>
      </c>
      <c r="B85" s="149"/>
      <c r="C85" s="149"/>
      <c r="D85" s="149"/>
      <c r="E85" s="149"/>
      <c r="F85" s="149"/>
      <c r="G85" s="149"/>
      <c r="H85" s="149"/>
      <c r="I85" s="149"/>
      <c r="J85" s="149"/>
      <c r="K85" s="149"/>
      <c r="L85" s="149"/>
      <c r="M85" s="149"/>
      <c r="N85" s="149"/>
      <c r="O85" s="149"/>
      <c r="P85" s="150"/>
    </row>
    <row r="86" spans="1:16" x14ac:dyDescent="0.25">
      <c r="A86" s="108" t="s">
        <v>14</v>
      </c>
      <c r="B86" s="108" t="s">
        <v>15</v>
      </c>
      <c r="C86" s="108" t="s">
        <v>16</v>
      </c>
      <c r="D86" s="108" t="s">
        <v>17</v>
      </c>
      <c r="E86" s="108" t="s">
        <v>9</v>
      </c>
      <c r="F86" s="108" t="s">
        <v>18</v>
      </c>
      <c r="G86" s="108"/>
      <c r="H86" s="108"/>
      <c r="I86" s="108"/>
      <c r="J86" s="108"/>
      <c r="K86" s="108" t="s">
        <v>19</v>
      </c>
      <c r="L86" s="108" t="s">
        <v>20</v>
      </c>
      <c r="M86" s="108" t="s">
        <v>21</v>
      </c>
      <c r="N86" s="108" t="s">
        <v>22</v>
      </c>
      <c r="O86" s="108" t="s">
        <v>23</v>
      </c>
      <c r="P86" s="108" t="s">
        <v>24</v>
      </c>
    </row>
    <row r="87" spans="1:16" x14ac:dyDescent="0.25">
      <c r="A87" s="100" t="str">
        <f>'3820 PASIVOS CALIFICACIÓN Y ...'!A93</f>
        <v>COMPENSAR</v>
      </c>
      <c r="B87" s="100">
        <f>'3820 PASIVOS CALIFICACIÓN Y ...'!B93</f>
        <v>860066942</v>
      </c>
      <c r="C87" s="100" t="s">
        <v>543</v>
      </c>
      <c r="D87" s="100" t="s">
        <v>11</v>
      </c>
      <c r="E87" s="100" t="s">
        <v>10</v>
      </c>
      <c r="F87" s="100" t="s">
        <v>25</v>
      </c>
      <c r="G87" s="109" t="s">
        <v>350</v>
      </c>
      <c r="H87" s="110">
        <v>103.43</v>
      </c>
      <c r="I87" s="111">
        <v>144.02000000000001</v>
      </c>
      <c r="J87" s="111">
        <f>I87/H87</f>
        <v>1.3924393309484675</v>
      </c>
      <c r="K87" s="112" t="str">
        <f>'3820 PASIVOS CALIFICACIÓN Y ...'!F93</f>
        <v>2019-10</v>
      </c>
      <c r="L87" s="64">
        <f>'3820 PASIVOS CALIFICACIÓN Y ...'!G93</f>
        <v>24605.189333333332</v>
      </c>
      <c r="M87" s="101">
        <f t="shared" ref="M87:M118" si="15">L87</f>
        <v>24605.189333333332</v>
      </c>
      <c r="N87" s="101">
        <f>M87*J87</f>
        <v>34261.233373167037</v>
      </c>
      <c r="O87" s="102">
        <f>N87</f>
        <v>34261.233373167037</v>
      </c>
      <c r="P87" s="103">
        <f t="shared" ref="P87:P118" si="16">O87/$O$505</f>
        <v>7.746454489154541E-6</v>
      </c>
    </row>
    <row r="88" spans="1:16" x14ac:dyDescent="0.25">
      <c r="A88" s="100" t="str">
        <f>'3820 PASIVOS CALIFICACIÓN Y ...'!A94</f>
        <v>COMPENSAR</v>
      </c>
      <c r="B88" s="100">
        <f>'3820 PASIVOS CALIFICACIÓN Y ...'!B94</f>
        <v>860066942</v>
      </c>
      <c r="C88" s="100" t="s">
        <v>543</v>
      </c>
      <c r="D88" s="100" t="s">
        <v>11</v>
      </c>
      <c r="E88" s="100" t="s">
        <v>10</v>
      </c>
      <c r="F88" s="100" t="s">
        <v>25</v>
      </c>
      <c r="G88" s="109" t="s">
        <v>351</v>
      </c>
      <c r="H88" s="111">
        <v>103.54</v>
      </c>
      <c r="I88" s="111">
        <v>144.02000000000001</v>
      </c>
      <c r="J88" s="111">
        <f t="shared" ref="J88:J151" si="17">I88/H88</f>
        <v>1.3909600154529651</v>
      </c>
      <c r="K88" s="112" t="str">
        <f>'3820 PASIVOS CALIFICACIÓN Y ...'!F94</f>
        <v>2019-11</v>
      </c>
      <c r="L88" s="64">
        <f>'3820 PASIVOS CALIFICACIÓN Y ...'!G94</f>
        <v>10924.64</v>
      </c>
      <c r="M88" s="101">
        <f t="shared" si="15"/>
        <v>10924.64</v>
      </c>
      <c r="N88" s="101">
        <f t="shared" ref="N88:N161" si="18">M88*J88</f>
        <v>15195.737423218079</v>
      </c>
      <c r="O88" s="102">
        <f t="shared" ref="O88:O144" si="19">N88</f>
        <v>15195.737423218079</v>
      </c>
      <c r="P88" s="103">
        <f t="shared" si="16"/>
        <v>3.4357516291369923E-6</v>
      </c>
    </row>
    <row r="89" spans="1:16" x14ac:dyDescent="0.25">
      <c r="A89" s="100" t="str">
        <f>'3820 PASIVOS CALIFICACIÓN Y ...'!A95</f>
        <v>COMPENSAR</v>
      </c>
      <c r="B89" s="100">
        <f>'3820 PASIVOS CALIFICACIÓN Y ...'!B95</f>
        <v>860066942</v>
      </c>
      <c r="C89" s="100" t="s">
        <v>543</v>
      </c>
      <c r="D89" s="100" t="s">
        <v>11</v>
      </c>
      <c r="E89" s="100" t="s">
        <v>10</v>
      </c>
      <c r="F89" s="100" t="s">
        <v>25</v>
      </c>
      <c r="G89" s="109" t="s">
        <v>352</v>
      </c>
      <c r="H89" s="110">
        <v>103.8</v>
      </c>
      <c r="I89" s="111">
        <v>144.02000000000001</v>
      </c>
      <c r="J89" s="111">
        <f t="shared" si="17"/>
        <v>1.3874759152215801</v>
      </c>
      <c r="K89" s="112" t="str">
        <f>'3820 PASIVOS CALIFICACIÓN Y ...'!F95</f>
        <v>2019-12</v>
      </c>
      <c r="L89" s="64">
        <f>'3820 PASIVOS CALIFICACIÓN Y ...'!G95</f>
        <v>2328.2426666666629</v>
      </c>
      <c r="M89" s="101">
        <f t="shared" si="15"/>
        <v>2328.2426666666629</v>
      </c>
      <c r="N89" s="101">
        <f t="shared" si="18"/>
        <v>3230.3806247912603</v>
      </c>
      <c r="O89" s="102">
        <f t="shared" si="19"/>
        <v>3230.3806247912603</v>
      </c>
      <c r="P89" s="103">
        <f t="shared" si="16"/>
        <v>7.3038808089701127E-7</v>
      </c>
    </row>
    <row r="90" spans="1:16" x14ac:dyDescent="0.25">
      <c r="A90" s="100" t="str">
        <f>'3820 PASIVOS CALIFICACIÓN Y ...'!A96</f>
        <v>COMPENSAR</v>
      </c>
      <c r="B90" s="100">
        <f>'3820 PASIVOS CALIFICACIÓN Y ...'!B96</f>
        <v>860066942</v>
      </c>
      <c r="C90" s="100" t="s">
        <v>543</v>
      </c>
      <c r="D90" s="100" t="s">
        <v>11</v>
      </c>
      <c r="E90" s="100" t="s">
        <v>10</v>
      </c>
      <c r="F90" s="100" t="s">
        <v>25</v>
      </c>
      <c r="G90" s="109" t="s">
        <v>353</v>
      </c>
      <c r="H90" s="110">
        <v>104.94</v>
      </c>
      <c r="I90" s="111">
        <v>144.02000000000001</v>
      </c>
      <c r="J90" s="111">
        <f t="shared" si="17"/>
        <v>1.3724032780636555</v>
      </c>
      <c r="K90" s="112" t="str">
        <f>'3820 PASIVOS CALIFICACIÓN Y ...'!F96</f>
        <v>2020-02</v>
      </c>
      <c r="L90" s="64">
        <f>'3820 PASIVOS CALIFICACIÓN Y ...'!G96</f>
        <v>9745.1506666666719</v>
      </c>
      <c r="M90" s="101">
        <f t="shared" si="15"/>
        <v>9745.1506666666719</v>
      </c>
      <c r="N90" s="101">
        <f t="shared" si="18"/>
        <v>13374.276720157559</v>
      </c>
      <c r="O90" s="102">
        <f t="shared" si="19"/>
        <v>13374.276720157559</v>
      </c>
      <c r="P90" s="103">
        <f t="shared" si="16"/>
        <v>3.0239199158311772E-6</v>
      </c>
    </row>
    <row r="91" spans="1:16" x14ac:dyDescent="0.25">
      <c r="A91" s="100" t="str">
        <f>'3820 PASIVOS CALIFICACIÓN Y ...'!A97</f>
        <v>COMPENSAR</v>
      </c>
      <c r="B91" s="100">
        <f>'3820 PASIVOS CALIFICACIÓN Y ...'!B97</f>
        <v>860066942</v>
      </c>
      <c r="C91" s="100" t="s">
        <v>543</v>
      </c>
      <c r="D91" s="100" t="s">
        <v>11</v>
      </c>
      <c r="E91" s="100" t="s">
        <v>10</v>
      </c>
      <c r="F91" s="100" t="s">
        <v>25</v>
      </c>
      <c r="G91" s="109" t="s">
        <v>354</v>
      </c>
      <c r="H91" s="111">
        <v>105.53</v>
      </c>
      <c r="I91" s="111">
        <v>144.02000000000001</v>
      </c>
      <c r="J91" s="111">
        <f t="shared" si="17"/>
        <v>1.364730408414669</v>
      </c>
      <c r="K91" s="112" t="str">
        <f>'3820 PASIVOS CALIFICACIÓN Y ...'!F97</f>
        <v>2020-03</v>
      </c>
      <c r="L91" s="64">
        <f>'3820 PASIVOS CALIFICACIÓN Y ...'!G97</f>
        <v>5690.84</v>
      </c>
      <c r="M91" s="101">
        <f t="shared" si="15"/>
        <v>5690.84</v>
      </c>
      <c r="N91" s="101">
        <f t="shared" si="18"/>
        <v>7766.4623974225351</v>
      </c>
      <c r="O91" s="102">
        <f t="shared" si="19"/>
        <v>7766.4623974225351</v>
      </c>
      <c r="P91" s="103">
        <f t="shared" si="16"/>
        <v>1.7559947958698498E-6</v>
      </c>
    </row>
    <row r="92" spans="1:16" x14ac:dyDescent="0.25">
      <c r="A92" s="100" t="str">
        <f>'3820 PASIVOS CALIFICACIÓN Y ...'!A98</f>
        <v>COMPENSAR</v>
      </c>
      <c r="B92" s="100">
        <f>'3820 PASIVOS CALIFICACIÓN Y ...'!B98</f>
        <v>860066942</v>
      </c>
      <c r="C92" s="100" t="s">
        <v>543</v>
      </c>
      <c r="D92" s="100" t="s">
        <v>11</v>
      </c>
      <c r="E92" s="100" t="s">
        <v>10</v>
      </c>
      <c r="F92" s="100" t="s">
        <v>25</v>
      </c>
      <c r="G92" s="109" t="s">
        <v>355</v>
      </c>
      <c r="H92" s="110">
        <v>105.7</v>
      </c>
      <c r="I92" s="111">
        <v>144.02000000000001</v>
      </c>
      <c r="J92" s="111">
        <f t="shared" si="17"/>
        <v>1.3625354777672658</v>
      </c>
      <c r="K92" s="112" t="str">
        <f>'3820 PASIVOS CALIFICACIÓN Y ...'!F98</f>
        <v>2020-04</v>
      </c>
      <c r="L92" s="64">
        <f>'3820 PASIVOS CALIFICACIÓN Y ...'!G98</f>
        <v>9515.1600000000108</v>
      </c>
      <c r="M92" s="101">
        <f t="shared" si="15"/>
        <v>9515.1600000000108</v>
      </c>
      <c r="N92" s="101">
        <f t="shared" si="18"/>
        <v>12964.743076631992</v>
      </c>
      <c r="O92" s="102">
        <f t="shared" si="19"/>
        <v>12964.743076631992</v>
      </c>
      <c r="P92" s="103">
        <f t="shared" si="16"/>
        <v>2.931324483063335E-6</v>
      </c>
    </row>
    <row r="93" spans="1:16" x14ac:dyDescent="0.25">
      <c r="A93" s="100" t="str">
        <f>'3820 PASIVOS CALIFICACIÓN Y ...'!A99</f>
        <v>COMPENSAR</v>
      </c>
      <c r="B93" s="100">
        <f>'3820 PASIVOS CALIFICACIÓN Y ...'!B99</f>
        <v>860066942</v>
      </c>
      <c r="C93" s="100" t="s">
        <v>543</v>
      </c>
      <c r="D93" s="100" t="s">
        <v>11</v>
      </c>
      <c r="E93" s="100" t="s">
        <v>10</v>
      </c>
      <c r="F93" s="100" t="s">
        <v>25</v>
      </c>
      <c r="G93" s="109" t="s">
        <v>356</v>
      </c>
      <c r="H93" s="111">
        <v>105.36</v>
      </c>
      <c r="I93" s="111">
        <v>144.02000000000001</v>
      </c>
      <c r="J93" s="111">
        <f t="shared" si="17"/>
        <v>1.3669324221716022</v>
      </c>
      <c r="K93" s="112" t="str">
        <f>'3820 PASIVOS CALIFICACIÓN Y ...'!F99</f>
        <v>2020-05</v>
      </c>
      <c r="L93" s="64">
        <f>'3820 PASIVOS CALIFICACIÓN Y ...'!G99</f>
        <v>70448.48000000001</v>
      </c>
      <c r="M93" s="101">
        <f t="shared" si="15"/>
        <v>70448.48000000001</v>
      </c>
      <c r="N93" s="101">
        <f t="shared" si="18"/>
        <v>96298.311404707682</v>
      </c>
      <c r="O93" s="102">
        <f t="shared" si="19"/>
        <v>96298.311404707682</v>
      </c>
      <c r="P93" s="103">
        <f t="shared" si="16"/>
        <v>2.1773019043244205E-5</v>
      </c>
    </row>
    <row r="94" spans="1:16" x14ac:dyDescent="0.25">
      <c r="A94" s="100" t="str">
        <f>'3820 PASIVOS CALIFICACIÓN Y ...'!A100</f>
        <v>COMPENSAR</v>
      </c>
      <c r="B94" s="100">
        <f>'3820 PASIVOS CALIFICACIÓN Y ...'!B100</f>
        <v>860066942</v>
      </c>
      <c r="C94" s="100" t="s">
        <v>543</v>
      </c>
      <c r="D94" s="100" t="s">
        <v>11</v>
      </c>
      <c r="E94" s="100" t="s">
        <v>10</v>
      </c>
      <c r="F94" s="100" t="s">
        <v>25</v>
      </c>
      <c r="G94" s="109" t="s">
        <v>357</v>
      </c>
      <c r="H94" s="110">
        <v>104.97</v>
      </c>
      <c r="I94" s="111">
        <v>144.02000000000001</v>
      </c>
      <c r="J94" s="111">
        <f t="shared" si="17"/>
        <v>1.3720110507764125</v>
      </c>
      <c r="K94" s="112" t="str">
        <f>'3820 PASIVOS CALIFICACIÓN Y ...'!F100</f>
        <v>2020-06</v>
      </c>
      <c r="L94" s="64">
        <f>'3820 PASIVOS CALIFICACIÓN Y ...'!G100</f>
        <v>35112.120000000003</v>
      </c>
      <c r="M94" s="101">
        <f t="shared" si="15"/>
        <v>35112.120000000003</v>
      </c>
      <c r="N94" s="101">
        <f t="shared" si="18"/>
        <v>48174.216656187491</v>
      </c>
      <c r="O94" s="102">
        <f t="shared" si="19"/>
        <v>48174.216656187491</v>
      </c>
      <c r="P94" s="103">
        <f t="shared" si="16"/>
        <v>1.0892175795693812E-5</v>
      </c>
    </row>
    <row r="95" spans="1:16" x14ac:dyDescent="0.25">
      <c r="A95" s="100" t="str">
        <f>'3820 PASIVOS CALIFICACIÓN Y ...'!A101</f>
        <v>COMPENSAR</v>
      </c>
      <c r="B95" s="100">
        <f>'3820 PASIVOS CALIFICACIÓN Y ...'!B101</f>
        <v>860066942</v>
      </c>
      <c r="C95" s="100" t="s">
        <v>543</v>
      </c>
      <c r="D95" s="100" t="s">
        <v>11</v>
      </c>
      <c r="E95" s="100" t="s">
        <v>10</v>
      </c>
      <c r="F95" s="100" t="s">
        <v>25</v>
      </c>
      <c r="G95" s="109" t="s">
        <v>358</v>
      </c>
      <c r="H95" s="111">
        <v>104.97</v>
      </c>
      <c r="I95" s="111">
        <v>144.02000000000001</v>
      </c>
      <c r="J95" s="111">
        <f t="shared" si="17"/>
        <v>1.3720110507764125</v>
      </c>
      <c r="K95" s="112" t="str">
        <f>'3820 PASIVOS CALIFICACIÓN Y ...'!F101</f>
        <v>2020-07</v>
      </c>
      <c r="L95" s="64">
        <f>'3820 PASIVOS CALIFICACIÓN Y ...'!G101</f>
        <v>52437.049333333336</v>
      </c>
      <c r="M95" s="101">
        <f t="shared" si="15"/>
        <v>52437.049333333336</v>
      </c>
      <c r="N95" s="101">
        <f t="shared" si="18"/>
        <v>71944.211155441255</v>
      </c>
      <c r="O95" s="102">
        <f t="shared" si="19"/>
        <v>71944.211155441255</v>
      </c>
      <c r="P95" s="103">
        <f t="shared" si="16"/>
        <v>1.6266564352882585E-5</v>
      </c>
    </row>
    <row r="96" spans="1:16" x14ac:dyDescent="0.25">
      <c r="A96" s="100" t="str">
        <f>'3820 PASIVOS CALIFICACIÓN Y ...'!A102</f>
        <v>COMPENSAR</v>
      </c>
      <c r="B96" s="100">
        <f>'3820 PASIVOS CALIFICACIÓN Y ...'!B102</f>
        <v>860066942</v>
      </c>
      <c r="C96" s="100" t="s">
        <v>543</v>
      </c>
      <c r="D96" s="100" t="s">
        <v>11</v>
      </c>
      <c r="E96" s="100" t="s">
        <v>10</v>
      </c>
      <c r="F96" s="100" t="s">
        <v>25</v>
      </c>
      <c r="G96" s="109" t="s">
        <v>359</v>
      </c>
      <c r="H96" s="110">
        <v>104.96</v>
      </c>
      <c r="I96" s="111">
        <v>144.02000000000001</v>
      </c>
      <c r="J96" s="111">
        <f t="shared" si="17"/>
        <v>1.3721417682926831</v>
      </c>
      <c r="K96" s="112" t="str">
        <f>'3820 PASIVOS CALIFICACIÓN Y ...'!F102</f>
        <v>2020-08</v>
      </c>
      <c r="L96" s="64">
        <f>'3820 PASIVOS CALIFICACIÓN Y ...'!G102</f>
        <v>130468.72</v>
      </c>
      <c r="M96" s="101">
        <f t="shared" si="15"/>
        <v>130468.72</v>
      </c>
      <c r="N96" s="101">
        <f t="shared" si="18"/>
        <v>179021.58016768296</v>
      </c>
      <c r="O96" s="102">
        <f t="shared" si="19"/>
        <v>179021.58016768296</v>
      </c>
      <c r="P96" s="103">
        <f t="shared" si="16"/>
        <v>4.0476725056594073E-5</v>
      </c>
    </row>
    <row r="97" spans="1:16" x14ac:dyDescent="0.25">
      <c r="A97" s="100" t="str">
        <f>'3820 PASIVOS CALIFICACIÓN Y ...'!A103</f>
        <v>COMPENSAR</v>
      </c>
      <c r="B97" s="100">
        <f>'3820 PASIVOS CALIFICACIÓN Y ...'!B103</f>
        <v>860066942</v>
      </c>
      <c r="C97" s="100" t="s">
        <v>543</v>
      </c>
      <c r="D97" s="100" t="s">
        <v>11</v>
      </c>
      <c r="E97" s="100" t="s">
        <v>10</v>
      </c>
      <c r="F97" s="100" t="s">
        <v>25</v>
      </c>
      <c r="G97" s="109" t="s">
        <v>360</v>
      </c>
      <c r="H97" s="111">
        <v>105.29</v>
      </c>
      <c r="I97" s="111">
        <v>144.02000000000001</v>
      </c>
      <c r="J97" s="111">
        <f t="shared" si="17"/>
        <v>1.367841200493874</v>
      </c>
      <c r="K97" s="112" t="str">
        <f>'3820 PASIVOS CALIFICACIÓN Y ...'!F103</f>
        <v>2020-09</v>
      </c>
      <c r="L97" s="64">
        <f>'3820 PASIVOS CALIFICACIÓN Y ...'!G103</f>
        <v>1370491.4400000013</v>
      </c>
      <c r="M97" s="101">
        <f t="shared" si="15"/>
        <v>1370491.4400000013</v>
      </c>
      <c r="N97" s="101">
        <f t="shared" si="18"/>
        <v>1874614.65655618</v>
      </c>
      <c r="O97" s="102">
        <f t="shared" si="19"/>
        <v>1874614.65655618</v>
      </c>
      <c r="P97" s="103">
        <f t="shared" si="16"/>
        <v>4.2384980609272709E-4</v>
      </c>
    </row>
    <row r="98" spans="1:16" x14ac:dyDescent="0.25">
      <c r="A98" s="100" t="str">
        <f>'3820 PASIVOS CALIFICACIÓN Y ...'!A104</f>
        <v>COMPENSAR</v>
      </c>
      <c r="B98" s="100">
        <f>'3820 PASIVOS CALIFICACIÓN Y ...'!B104</f>
        <v>860066942</v>
      </c>
      <c r="C98" s="100" t="s">
        <v>543</v>
      </c>
      <c r="D98" s="100" t="s">
        <v>11</v>
      </c>
      <c r="E98" s="100" t="s">
        <v>10</v>
      </c>
      <c r="F98" s="100" t="s">
        <v>25</v>
      </c>
      <c r="G98" s="109" t="s">
        <v>361</v>
      </c>
      <c r="H98" s="110">
        <v>105.23</v>
      </c>
      <c r="I98" s="111">
        <v>144.02000000000001</v>
      </c>
      <c r="J98" s="111">
        <f t="shared" si="17"/>
        <v>1.3686211156514303</v>
      </c>
      <c r="K98" s="112" t="str">
        <f>'3820 PASIVOS CALIFICACIÓN Y ...'!F104</f>
        <v>2020-10</v>
      </c>
      <c r="L98" s="64">
        <f>'3820 PASIVOS CALIFICACIÓN Y ...'!G104</f>
        <v>1441379.8720000014</v>
      </c>
      <c r="M98" s="101">
        <f t="shared" si="15"/>
        <v>1441379.8720000014</v>
      </c>
      <c r="N98" s="101">
        <f t="shared" si="18"/>
        <v>1972702.9284941577</v>
      </c>
      <c r="O98" s="102">
        <f t="shared" si="19"/>
        <v>1972702.9284941577</v>
      </c>
      <c r="P98" s="103">
        <f t="shared" si="16"/>
        <v>4.4602753467042777E-4</v>
      </c>
    </row>
    <row r="99" spans="1:16" x14ac:dyDescent="0.25">
      <c r="A99" s="100" t="str">
        <f>'3820 PASIVOS CALIFICACIÓN Y ...'!A105</f>
        <v>COMPENSAR</v>
      </c>
      <c r="B99" s="100">
        <f>'3820 PASIVOS CALIFICACIÓN Y ...'!B105</f>
        <v>860066942</v>
      </c>
      <c r="C99" s="100" t="s">
        <v>543</v>
      </c>
      <c r="D99" s="100" t="s">
        <v>11</v>
      </c>
      <c r="E99" s="100" t="s">
        <v>10</v>
      </c>
      <c r="F99" s="100" t="s">
        <v>25</v>
      </c>
      <c r="G99" s="109" t="s">
        <v>362</v>
      </c>
      <c r="H99" s="111">
        <v>105.08</v>
      </c>
      <c r="I99" s="111">
        <v>144.02000000000001</v>
      </c>
      <c r="J99" s="111">
        <f t="shared" si="17"/>
        <v>1.3705748001522651</v>
      </c>
      <c r="K99" s="112" t="str">
        <f>'3820 PASIVOS CALIFICACIÓN Y ...'!F105</f>
        <v>2020-11</v>
      </c>
      <c r="L99" s="64">
        <f>'3820 PASIVOS CALIFICACIÓN Y ...'!G105</f>
        <v>41701.848000000013</v>
      </c>
      <c r="M99" s="101">
        <f t="shared" si="15"/>
        <v>41701.848000000013</v>
      </c>
      <c r="N99" s="101">
        <f t="shared" si="18"/>
        <v>57155.501988580152</v>
      </c>
      <c r="O99" s="102">
        <f t="shared" si="19"/>
        <v>57155.501988580152</v>
      </c>
      <c r="P99" s="103">
        <f t="shared" si="16"/>
        <v>1.2922841689233411E-5</v>
      </c>
    </row>
    <row r="100" spans="1:16" x14ac:dyDescent="0.25">
      <c r="A100" s="100" t="str">
        <f>'3820 PASIVOS CALIFICACIÓN Y ...'!A106</f>
        <v>COMPENSAR</v>
      </c>
      <c r="B100" s="100">
        <f>'3820 PASIVOS CALIFICACIÓN Y ...'!B106</f>
        <v>860066942</v>
      </c>
      <c r="C100" s="100" t="s">
        <v>543</v>
      </c>
      <c r="D100" s="100" t="s">
        <v>11</v>
      </c>
      <c r="E100" s="100" t="s">
        <v>10</v>
      </c>
      <c r="F100" s="100" t="s">
        <v>25</v>
      </c>
      <c r="G100" s="109" t="s">
        <v>363</v>
      </c>
      <c r="H100" s="110">
        <v>105.48</v>
      </c>
      <c r="I100" s="111">
        <v>144.02000000000001</v>
      </c>
      <c r="J100" s="111">
        <f t="shared" si="17"/>
        <v>1.3653773227152066</v>
      </c>
      <c r="K100" s="112" t="str">
        <f>'3820 PASIVOS CALIFICACIÓN Y ...'!F106</f>
        <v>2020-12</v>
      </c>
      <c r="L100" s="64">
        <f>'3820 PASIVOS CALIFICACIÓN Y ...'!G106</f>
        <v>37012.120000000003</v>
      </c>
      <c r="M100" s="101">
        <f t="shared" si="15"/>
        <v>37012.120000000003</v>
      </c>
      <c r="N100" s="101">
        <f t="shared" si="18"/>
        <v>50535.509313613955</v>
      </c>
      <c r="O100" s="102">
        <f t="shared" si="19"/>
        <v>50535.509313613955</v>
      </c>
      <c r="P100" s="103">
        <f t="shared" si="16"/>
        <v>1.1426063350385718E-5</v>
      </c>
    </row>
    <row r="101" spans="1:16" x14ac:dyDescent="0.25">
      <c r="A101" s="100" t="str">
        <f>'3820 PASIVOS CALIFICACIÓN Y ...'!A107</f>
        <v>COMPENSAR</v>
      </c>
      <c r="B101" s="100">
        <f>'3820 PASIVOS CALIFICACIÓN Y ...'!B107</f>
        <v>860066942</v>
      </c>
      <c r="C101" s="100" t="s">
        <v>543</v>
      </c>
      <c r="D101" s="100" t="s">
        <v>11</v>
      </c>
      <c r="E101" s="100" t="s">
        <v>10</v>
      </c>
      <c r="F101" s="100" t="s">
        <v>25</v>
      </c>
      <c r="G101" s="109" t="s">
        <v>364</v>
      </c>
      <c r="H101" s="113">
        <v>105.91</v>
      </c>
      <c r="I101" s="111">
        <v>144.02000000000001</v>
      </c>
      <c r="J101" s="111">
        <f t="shared" si="17"/>
        <v>1.3598338211689172</v>
      </c>
      <c r="K101" s="112" t="str">
        <f>'3820 PASIVOS CALIFICACIÓN Y ...'!F107</f>
        <v>2021-01</v>
      </c>
      <c r="L101" s="64">
        <f>'3820 PASIVOS CALIFICACIÓN Y ...'!G107</f>
        <v>95511.040000000008</v>
      </c>
      <c r="M101" s="101">
        <f t="shared" si="15"/>
        <v>95511.040000000008</v>
      </c>
      <c r="N101" s="101">
        <f t="shared" si="18"/>
        <v>129879.14248701731</v>
      </c>
      <c r="O101" s="102">
        <f t="shared" si="19"/>
        <v>129879.14248701731</v>
      </c>
      <c r="P101" s="103">
        <f t="shared" si="16"/>
        <v>2.9365634780505728E-5</v>
      </c>
    </row>
    <row r="102" spans="1:16" x14ac:dyDescent="0.25">
      <c r="A102" s="100" t="str">
        <f>'3820 PASIVOS CALIFICACIÓN Y ...'!A108</f>
        <v>COMPENSAR</v>
      </c>
      <c r="B102" s="100">
        <f>'3820 PASIVOS CALIFICACIÓN Y ...'!B108</f>
        <v>860066942</v>
      </c>
      <c r="C102" s="100" t="s">
        <v>543</v>
      </c>
      <c r="D102" s="100" t="s">
        <v>11</v>
      </c>
      <c r="E102" s="100" t="s">
        <v>10</v>
      </c>
      <c r="F102" s="100" t="s">
        <v>25</v>
      </c>
      <c r="G102" s="109" t="s">
        <v>365</v>
      </c>
      <c r="H102" s="110">
        <v>106.58</v>
      </c>
      <c r="I102" s="111">
        <v>144.02000000000001</v>
      </c>
      <c r="J102" s="111">
        <f t="shared" si="17"/>
        <v>1.3512854194032653</v>
      </c>
      <c r="K102" s="112" t="str">
        <f>'3820 PASIVOS CALIFICACIÓN Y ...'!F108</f>
        <v>2021-02</v>
      </c>
      <c r="L102" s="64">
        <f>'3820 PASIVOS CALIFICACIÓN Y ...'!G108</f>
        <v>110371.48000000001</v>
      </c>
      <c r="M102" s="101">
        <f t="shared" si="15"/>
        <v>110371.48000000001</v>
      </c>
      <c r="N102" s="101">
        <f t="shared" si="18"/>
        <v>149143.37164195912</v>
      </c>
      <c r="O102" s="102">
        <f t="shared" si="19"/>
        <v>149143.37164195912</v>
      </c>
      <c r="P102" s="103">
        <f t="shared" si="16"/>
        <v>3.3721271157982886E-5</v>
      </c>
    </row>
    <row r="103" spans="1:16" x14ac:dyDescent="0.25">
      <c r="A103" s="100" t="str">
        <f>'3820 PASIVOS CALIFICACIÓN Y ...'!A109</f>
        <v>COMPENSAR</v>
      </c>
      <c r="B103" s="100">
        <f>'3820 PASIVOS CALIFICACIÓN Y ...'!B109</f>
        <v>860066942</v>
      </c>
      <c r="C103" s="100" t="s">
        <v>543</v>
      </c>
      <c r="D103" s="100" t="s">
        <v>11</v>
      </c>
      <c r="E103" s="100" t="s">
        <v>10</v>
      </c>
      <c r="F103" s="100" t="s">
        <v>25</v>
      </c>
      <c r="G103" s="109" t="s">
        <v>366</v>
      </c>
      <c r="H103" s="111">
        <v>107.12</v>
      </c>
      <c r="I103" s="111">
        <v>144.02000000000001</v>
      </c>
      <c r="J103" s="111">
        <f t="shared" si="17"/>
        <v>1.3444734876773712</v>
      </c>
      <c r="K103" s="112" t="str">
        <f>'3820 PASIVOS CALIFICACIÓN Y ...'!F109</f>
        <v>2021-03</v>
      </c>
      <c r="L103" s="64">
        <f>'3820 PASIVOS CALIFICACIÓN Y ...'!G109</f>
        <v>86280.168000000005</v>
      </c>
      <c r="M103" s="101">
        <f t="shared" si="15"/>
        <v>86280.168000000005</v>
      </c>
      <c r="N103" s="101">
        <f t="shared" si="18"/>
        <v>116001.39838834952</v>
      </c>
      <c r="O103" s="102">
        <f t="shared" si="19"/>
        <v>116001.39838834952</v>
      </c>
      <c r="P103" s="103">
        <f t="shared" si="16"/>
        <v>2.6227881042875891E-5</v>
      </c>
    </row>
    <row r="104" spans="1:16" x14ac:dyDescent="0.25">
      <c r="A104" s="100" t="str">
        <f>'3820 PASIVOS CALIFICACIÓN Y ...'!A110</f>
        <v>COMPENSAR</v>
      </c>
      <c r="B104" s="100">
        <f>'3820 PASIVOS CALIFICACIÓN Y ...'!B110</f>
        <v>860066942</v>
      </c>
      <c r="C104" s="100" t="s">
        <v>543</v>
      </c>
      <c r="D104" s="100" t="s">
        <v>11</v>
      </c>
      <c r="E104" s="100" t="s">
        <v>10</v>
      </c>
      <c r="F104" s="100" t="s">
        <v>25</v>
      </c>
      <c r="G104" s="109" t="s">
        <v>367</v>
      </c>
      <c r="H104" s="110">
        <v>107.76</v>
      </c>
      <c r="I104" s="111">
        <v>144.02000000000001</v>
      </c>
      <c r="J104" s="111">
        <f t="shared" si="17"/>
        <v>1.3364884929472902</v>
      </c>
      <c r="K104" s="112" t="str">
        <f>'3820 PASIVOS CALIFICACIÓN Y ...'!F110</f>
        <v>2021-04</v>
      </c>
      <c r="L104" s="64">
        <f>'3820 PASIVOS CALIFICACIÓN Y ...'!G110</f>
        <v>39443.263999999996</v>
      </c>
      <c r="M104" s="101">
        <f t="shared" si="15"/>
        <v>39443.263999999996</v>
      </c>
      <c r="N104" s="101">
        <f t="shared" si="18"/>
        <v>52715.4684602821</v>
      </c>
      <c r="O104" s="102">
        <f t="shared" si="19"/>
        <v>52715.4684602821</v>
      </c>
      <c r="P104" s="103">
        <f t="shared" si="16"/>
        <v>1.191895145321469E-5</v>
      </c>
    </row>
    <row r="105" spans="1:16" x14ac:dyDescent="0.25">
      <c r="A105" s="100" t="str">
        <f>'3820 PASIVOS CALIFICACIÓN Y ...'!A111</f>
        <v>COMPENSAR</v>
      </c>
      <c r="B105" s="100">
        <f>'3820 PASIVOS CALIFICACIÓN Y ...'!B111</f>
        <v>860066942</v>
      </c>
      <c r="C105" s="100" t="s">
        <v>543</v>
      </c>
      <c r="D105" s="100" t="s">
        <v>11</v>
      </c>
      <c r="E105" s="100" t="s">
        <v>10</v>
      </c>
      <c r="F105" s="100" t="s">
        <v>25</v>
      </c>
      <c r="G105" s="109" t="s">
        <v>368</v>
      </c>
      <c r="H105" s="111">
        <v>108.84</v>
      </c>
      <c r="I105" s="111">
        <v>144.02000000000001</v>
      </c>
      <c r="J105" s="111">
        <f t="shared" si="17"/>
        <v>1.3232267548695333</v>
      </c>
      <c r="K105" s="112" t="str">
        <f>'3820 PASIVOS CALIFICACIÓN Y ...'!F111</f>
        <v>2021-05</v>
      </c>
      <c r="L105" s="64">
        <f>'3820 PASIVOS CALIFICACIÓN Y ...'!G111</f>
        <v>39482.080000000002</v>
      </c>
      <c r="M105" s="101">
        <f t="shared" si="15"/>
        <v>39482.080000000002</v>
      </c>
      <c r="N105" s="101">
        <f t="shared" si="18"/>
        <v>52243.744593899304</v>
      </c>
      <c r="O105" s="102">
        <f t="shared" si="19"/>
        <v>52243.744593899304</v>
      </c>
      <c r="P105" s="103">
        <f t="shared" si="16"/>
        <v>1.1812294829894053E-5</v>
      </c>
    </row>
    <row r="106" spans="1:16" x14ac:dyDescent="0.25">
      <c r="A106" s="100" t="str">
        <f>'3820 PASIVOS CALIFICACIÓN Y ...'!A112</f>
        <v>COMPENSAR</v>
      </c>
      <c r="B106" s="100">
        <f>'3820 PASIVOS CALIFICACIÓN Y ...'!B112</f>
        <v>860066942</v>
      </c>
      <c r="C106" s="100" t="s">
        <v>543</v>
      </c>
      <c r="D106" s="100" t="s">
        <v>11</v>
      </c>
      <c r="E106" s="100" t="s">
        <v>10</v>
      </c>
      <c r="F106" s="100" t="s">
        <v>25</v>
      </c>
      <c r="G106" s="109" t="s">
        <v>369</v>
      </c>
      <c r="H106" s="110">
        <v>108.78</v>
      </c>
      <c r="I106" s="111">
        <v>144.02000000000001</v>
      </c>
      <c r="J106" s="111">
        <f t="shared" si="17"/>
        <v>1.3239566096708955</v>
      </c>
      <c r="K106" s="112" t="str">
        <f>'3820 PASIVOS CALIFICACIÓN Y ...'!F112</f>
        <v>2021-06</v>
      </c>
      <c r="L106" s="64">
        <f>'3820 PASIVOS CALIFICACIÓN Y ...'!G112</f>
        <v>172641.04</v>
      </c>
      <c r="M106" s="101">
        <f t="shared" si="15"/>
        <v>172641.04</v>
      </c>
      <c r="N106" s="101">
        <f t="shared" si="18"/>
        <v>228569.24600845747</v>
      </c>
      <c r="O106" s="102">
        <f t="shared" si="19"/>
        <v>228569.24600845747</v>
      </c>
      <c r="P106" s="103">
        <f t="shared" si="16"/>
        <v>5.1679437296953718E-5</v>
      </c>
    </row>
    <row r="107" spans="1:16" x14ac:dyDescent="0.25">
      <c r="A107" s="100" t="str">
        <f>'3820 PASIVOS CALIFICACIÓN Y ...'!A113</f>
        <v>COMPENSAR</v>
      </c>
      <c r="B107" s="100">
        <f>'3820 PASIVOS CALIFICACIÓN Y ...'!B113</f>
        <v>860066942</v>
      </c>
      <c r="C107" s="100" t="s">
        <v>543</v>
      </c>
      <c r="D107" s="100" t="s">
        <v>11</v>
      </c>
      <c r="E107" s="100" t="s">
        <v>10</v>
      </c>
      <c r="F107" s="100" t="s">
        <v>25</v>
      </c>
      <c r="G107" s="109" t="s">
        <v>370</v>
      </c>
      <c r="H107" s="111">
        <v>109.14</v>
      </c>
      <c r="I107" s="111">
        <v>144.02000000000001</v>
      </c>
      <c r="J107" s="111">
        <f t="shared" si="17"/>
        <v>1.3195895180502109</v>
      </c>
      <c r="K107" s="112" t="str">
        <f>'3820 PASIVOS CALIFICACIÓN Y ...'!F113</f>
        <v>2021-07</v>
      </c>
      <c r="L107" s="64">
        <f>'3820 PASIVOS CALIFICACIÓN Y ...'!G113</f>
        <v>84282.080000000031</v>
      </c>
      <c r="M107" s="101">
        <f t="shared" si="15"/>
        <v>84282.080000000031</v>
      </c>
      <c r="N107" s="101">
        <f t="shared" si="18"/>
        <v>111217.74932746936</v>
      </c>
      <c r="O107" s="102">
        <f t="shared" si="19"/>
        <v>111217.74932746936</v>
      </c>
      <c r="P107" s="103">
        <f t="shared" si="16"/>
        <v>2.5146299439009371E-5</v>
      </c>
    </row>
    <row r="108" spans="1:16" outlineLevel="2" x14ac:dyDescent="0.25">
      <c r="A108" s="100" t="str">
        <f>'3820 PASIVOS CALIFICACIÓN Y ...'!A114</f>
        <v>COMPENSAR</v>
      </c>
      <c r="B108" s="100">
        <f>'3820 PASIVOS CALIFICACIÓN Y ...'!B114</f>
        <v>860066942</v>
      </c>
      <c r="C108" s="100" t="s">
        <v>543</v>
      </c>
      <c r="D108" s="100" t="s">
        <v>11</v>
      </c>
      <c r="E108" s="100" t="s">
        <v>10</v>
      </c>
      <c r="F108" s="100" t="s">
        <v>25</v>
      </c>
      <c r="G108" s="109" t="s">
        <v>371</v>
      </c>
      <c r="H108" s="110">
        <v>109.62</v>
      </c>
      <c r="I108" s="111">
        <v>144.02000000000001</v>
      </c>
      <c r="J108" s="111">
        <f t="shared" si="17"/>
        <v>1.313811348294107</v>
      </c>
      <c r="K108" s="112" t="str">
        <f>'3820 PASIVOS CALIFICACIÓN Y ...'!F114</f>
        <v>2021-08</v>
      </c>
      <c r="L108" s="64">
        <f>'3820 PASIVOS CALIFICACIÓN Y ...'!G114</f>
        <v>90971.32</v>
      </c>
      <c r="M108" s="101">
        <f t="shared" si="15"/>
        <v>90971.32</v>
      </c>
      <c r="N108" s="101">
        <f t="shared" si="18"/>
        <v>119519.15258529467</v>
      </c>
      <c r="O108" s="102">
        <f t="shared" si="19"/>
        <v>119519.15258529467</v>
      </c>
      <c r="P108" s="103">
        <f t="shared" si="16"/>
        <v>2.7023244201401578E-5</v>
      </c>
    </row>
    <row r="109" spans="1:16" outlineLevel="2" x14ac:dyDescent="0.25">
      <c r="A109" s="100" t="str">
        <f>'3820 PASIVOS CALIFICACIÓN Y ...'!A115</f>
        <v>COMPENSAR</v>
      </c>
      <c r="B109" s="100">
        <f>'3820 PASIVOS CALIFICACIÓN Y ...'!B115</f>
        <v>860066942</v>
      </c>
      <c r="C109" s="100" t="s">
        <v>543</v>
      </c>
      <c r="D109" s="100" t="s">
        <v>11</v>
      </c>
      <c r="E109" s="100" t="s">
        <v>10</v>
      </c>
      <c r="F109" s="100" t="s">
        <v>25</v>
      </c>
      <c r="G109" s="109" t="s">
        <v>372</v>
      </c>
      <c r="H109" s="111">
        <v>110.04</v>
      </c>
      <c r="I109" s="111">
        <v>144.02000000000001</v>
      </c>
      <c r="J109" s="111">
        <f t="shared" si="17"/>
        <v>1.3087968011632134</v>
      </c>
      <c r="K109" s="112" t="str">
        <f>'3820 PASIVOS CALIFICACIÓN Y ...'!F115</f>
        <v>2021-09</v>
      </c>
      <c r="L109" s="64">
        <f>'3820 PASIVOS CALIFICACIÓN Y ...'!G115</f>
        <v>80782.080000000016</v>
      </c>
      <c r="M109" s="101">
        <f t="shared" si="15"/>
        <v>80782.080000000016</v>
      </c>
      <c r="N109" s="101">
        <f t="shared" si="18"/>
        <v>105727.32789531082</v>
      </c>
      <c r="O109" s="102">
        <f t="shared" si="19"/>
        <v>105727.32789531082</v>
      </c>
      <c r="P109" s="103">
        <f t="shared" si="16"/>
        <v>2.3904916816053225E-5</v>
      </c>
    </row>
    <row r="110" spans="1:16" outlineLevel="2" x14ac:dyDescent="0.25">
      <c r="A110" s="100" t="str">
        <f>'3820 PASIVOS CALIFICACIÓN Y ...'!A116</f>
        <v>COMPENSAR</v>
      </c>
      <c r="B110" s="100">
        <f>'3820 PASIVOS CALIFICACIÓN Y ...'!B116</f>
        <v>860066942</v>
      </c>
      <c r="C110" s="100" t="s">
        <v>543</v>
      </c>
      <c r="D110" s="100" t="s">
        <v>11</v>
      </c>
      <c r="E110" s="100" t="s">
        <v>10</v>
      </c>
      <c r="F110" s="100" t="s">
        <v>25</v>
      </c>
      <c r="G110" s="109" t="s">
        <v>373</v>
      </c>
      <c r="H110" s="110">
        <v>110.06</v>
      </c>
      <c r="I110" s="111">
        <v>144.02000000000001</v>
      </c>
      <c r="J110" s="111">
        <f t="shared" si="17"/>
        <v>1.3085589678357261</v>
      </c>
      <c r="K110" s="112" t="str">
        <f>'3820 PASIVOS CALIFICACIÓN Y ...'!F116</f>
        <v>2021-10</v>
      </c>
      <c r="L110" s="64">
        <f>'3820 PASIVOS CALIFICACIÓN Y ...'!G116</f>
        <v>78682.080000000016</v>
      </c>
      <c r="M110" s="101">
        <f t="shared" si="15"/>
        <v>78682.080000000016</v>
      </c>
      <c r="N110" s="101">
        <f t="shared" si="18"/>
        <v>102960.14139196805</v>
      </c>
      <c r="O110" s="102">
        <f t="shared" si="19"/>
        <v>102960.14139196805</v>
      </c>
      <c r="P110" s="103">
        <f t="shared" si="16"/>
        <v>2.3279256785730563E-5</v>
      </c>
    </row>
    <row r="111" spans="1:16" outlineLevel="2" x14ac:dyDescent="0.25">
      <c r="A111" s="100" t="str">
        <f>'3820 PASIVOS CALIFICACIÓN Y ...'!A117</f>
        <v>COMPENSAR</v>
      </c>
      <c r="B111" s="100">
        <f>'3820 PASIVOS CALIFICACIÓN Y ...'!B117</f>
        <v>860066942</v>
      </c>
      <c r="C111" s="100" t="s">
        <v>543</v>
      </c>
      <c r="D111" s="100" t="s">
        <v>11</v>
      </c>
      <c r="E111" s="100" t="s">
        <v>10</v>
      </c>
      <c r="F111" s="100" t="s">
        <v>25</v>
      </c>
      <c r="G111" s="109" t="s">
        <v>374</v>
      </c>
      <c r="H111" s="111">
        <v>110.6</v>
      </c>
      <c r="I111" s="111">
        <v>144.02000000000001</v>
      </c>
      <c r="J111" s="111">
        <f t="shared" si="17"/>
        <v>1.3021699819168175</v>
      </c>
      <c r="K111" s="112" t="str">
        <f>'3820 PASIVOS CALIFICACIÓN Y ...'!F117</f>
        <v>2021-11</v>
      </c>
      <c r="L111" s="64">
        <f>'3820 PASIVOS CALIFICACIÓN Y ...'!G117</f>
        <v>90082.080000000016</v>
      </c>
      <c r="M111" s="101">
        <f t="shared" si="15"/>
        <v>90082.080000000016</v>
      </c>
      <c r="N111" s="101">
        <f t="shared" si="18"/>
        <v>117302.18048462934</v>
      </c>
      <c r="O111" s="102">
        <f t="shared" si="19"/>
        <v>117302.18048462934</v>
      </c>
      <c r="P111" s="103">
        <f t="shared" si="16"/>
        <v>2.6521987480883761E-5</v>
      </c>
    </row>
    <row r="112" spans="1:16" outlineLevel="2" x14ac:dyDescent="0.25">
      <c r="A112" s="100" t="str">
        <f>'3820 PASIVOS CALIFICACIÓN Y ...'!A118</f>
        <v>COMPENSAR</v>
      </c>
      <c r="B112" s="100">
        <f>'3820 PASIVOS CALIFICACIÓN Y ...'!B118</f>
        <v>860066942</v>
      </c>
      <c r="C112" s="100" t="s">
        <v>543</v>
      </c>
      <c r="D112" s="100" t="s">
        <v>11</v>
      </c>
      <c r="E112" s="100" t="s">
        <v>10</v>
      </c>
      <c r="F112" s="100" t="s">
        <v>25</v>
      </c>
      <c r="G112" s="109" t="s">
        <v>375</v>
      </c>
      <c r="H112" s="110">
        <v>111.41</v>
      </c>
      <c r="I112" s="111">
        <v>144.02000000000001</v>
      </c>
      <c r="J112" s="111">
        <f t="shared" si="17"/>
        <v>1.2927026299255004</v>
      </c>
      <c r="K112" s="112" t="str">
        <f>'3820 PASIVOS CALIFICACIÓN Y ...'!F118</f>
        <v>2021-12</v>
      </c>
      <c r="L112" s="64">
        <f>'3820 PASIVOS CALIFICACIÓN Y ...'!G118</f>
        <v>113132.09333333335</v>
      </c>
      <c r="M112" s="101">
        <f t="shared" si="15"/>
        <v>113132.09333333335</v>
      </c>
      <c r="N112" s="101">
        <f t="shared" si="18"/>
        <v>146246.15458097719</v>
      </c>
      <c r="O112" s="102">
        <f t="shared" si="19"/>
        <v>146246.15458097719</v>
      </c>
      <c r="P112" s="103">
        <f t="shared" si="16"/>
        <v>3.3066211257959678E-5</v>
      </c>
    </row>
    <row r="113" spans="1:16" outlineLevel="2" x14ac:dyDescent="0.25">
      <c r="A113" s="100" t="str">
        <f>'3820 PASIVOS CALIFICACIÓN Y ...'!A119</f>
        <v>COMPENSAR</v>
      </c>
      <c r="B113" s="100">
        <f>'3820 PASIVOS CALIFICACIÓN Y ...'!B119</f>
        <v>860066942</v>
      </c>
      <c r="C113" s="100" t="s">
        <v>543</v>
      </c>
      <c r="D113" s="100" t="s">
        <v>11</v>
      </c>
      <c r="E113" s="100" t="s">
        <v>10</v>
      </c>
      <c r="F113" s="100" t="s">
        <v>25</v>
      </c>
      <c r="G113" s="109" t="s">
        <v>376</v>
      </c>
      <c r="H113" s="113">
        <v>113.26</v>
      </c>
      <c r="I113" s="111">
        <v>144.02000000000001</v>
      </c>
      <c r="J113" s="111">
        <f t="shared" si="17"/>
        <v>1.2715874977926893</v>
      </c>
      <c r="K113" s="112" t="str">
        <f>'3820 PASIVOS CALIFICACIÓN Y ...'!F119</f>
        <v>2022-01</v>
      </c>
      <c r="L113" s="64">
        <f>'3820 PASIVOS CALIFICACIÓN Y ...'!G119</f>
        <v>225686.50666666671</v>
      </c>
      <c r="M113" s="101">
        <f t="shared" si="15"/>
        <v>225686.50666666671</v>
      </c>
      <c r="N113" s="101">
        <f t="shared" si="18"/>
        <v>286980.14029783983</v>
      </c>
      <c r="O113" s="102">
        <f t="shared" si="19"/>
        <v>286980.14029783983</v>
      </c>
      <c r="P113" s="103">
        <f t="shared" si="16"/>
        <v>6.488612280518448E-5</v>
      </c>
    </row>
    <row r="114" spans="1:16" outlineLevel="2" x14ac:dyDescent="0.25">
      <c r="A114" s="100" t="str">
        <f>'3820 PASIVOS CALIFICACIÓN Y ...'!A120</f>
        <v>COMPENSAR</v>
      </c>
      <c r="B114" s="100">
        <f>'3820 PASIVOS CALIFICACIÓN Y ...'!B120</f>
        <v>860066942</v>
      </c>
      <c r="C114" s="100" t="s">
        <v>543</v>
      </c>
      <c r="D114" s="100" t="s">
        <v>11</v>
      </c>
      <c r="E114" s="100" t="s">
        <v>10</v>
      </c>
      <c r="F114" s="100" t="s">
        <v>25</v>
      </c>
      <c r="G114" s="109" t="s">
        <v>377</v>
      </c>
      <c r="H114" s="110">
        <v>115.11</v>
      </c>
      <c r="I114" s="111">
        <v>144.02000000000001</v>
      </c>
      <c r="J114" s="111">
        <f t="shared" si="17"/>
        <v>1.251151072886804</v>
      </c>
      <c r="K114" s="112" t="str">
        <f>'3820 PASIVOS CALIFICACIÓN Y ...'!F120</f>
        <v>2022-02</v>
      </c>
      <c r="L114" s="64">
        <f>'3820 PASIVOS CALIFICACIÓN Y ...'!G120</f>
        <v>293694.64</v>
      </c>
      <c r="M114" s="101">
        <f t="shared" si="15"/>
        <v>293694.64</v>
      </c>
      <c r="N114" s="101">
        <f t="shared" si="18"/>
        <v>367456.36393710371</v>
      </c>
      <c r="O114" s="102">
        <f t="shared" si="19"/>
        <v>367456.36393710371</v>
      </c>
      <c r="P114" s="103">
        <f t="shared" si="16"/>
        <v>8.3081772596613868E-5</v>
      </c>
    </row>
    <row r="115" spans="1:16" outlineLevel="2" x14ac:dyDescent="0.25">
      <c r="A115" s="100" t="str">
        <f>'3820 PASIVOS CALIFICACIÓN Y ...'!A121</f>
        <v>COMPENSAR</v>
      </c>
      <c r="B115" s="100">
        <f>'3820 PASIVOS CALIFICACIÓN Y ...'!B121</f>
        <v>860066942</v>
      </c>
      <c r="C115" s="100" t="s">
        <v>543</v>
      </c>
      <c r="D115" s="100" t="s">
        <v>11</v>
      </c>
      <c r="E115" s="100" t="s">
        <v>10</v>
      </c>
      <c r="F115" s="100" t="s">
        <v>25</v>
      </c>
      <c r="G115" s="109" t="s">
        <v>378</v>
      </c>
      <c r="H115" s="111">
        <v>116.26</v>
      </c>
      <c r="I115" s="111">
        <v>144.02000000000001</v>
      </c>
      <c r="J115" s="111">
        <f t="shared" si="17"/>
        <v>1.2387751591260967</v>
      </c>
      <c r="K115" s="112" t="str">
        <f>'3820 PASIVOS CALIFICACIÓN Y ...'!F121</f>
        <v>2022-03</v>
      </c>
      <c r="L115" s="64">
        <f>'3820 PASIVOS CALIFICACIÓN Y ...'!G121</f>
        <v>87400.000000000015</v>
      </c>
      <c r="M115" s="101">
        <f t="shared" si="15"/>
        <v>87400.000000000015</v>
      </c>
      <c r="N115" s="101">
        <f t="shared" si="18"/>
        <v>108268.94890762087</v>
      </c>
      <c r="O115" s="102">
        <f t="shared" si="19"/>
        <v>108268.94890762087</v>
      </c>
      <c r="P115" s="103">
        <f t="shared" si="16"/>
        <v>2.4479576557169212E-5</v>
      </c>
    </row>
    <row r="116" spans="1:16" outlineLevel="2" x14ac:dyDescent="0.25">
      <c r="A116" s="100" t="str">
        <f>'3820 PASIVOS CALIFICACIÓN Y ...'!A122</f>
        <v>COMPENSAR</v>
      </c>
      <c r="B116" s="100">
        <f>'3820 PASIVOS CALIFICACIÓN Y ...'!B122</f>
        <v>860066942</v>
      </c>
      <c r="C116" s="100" t="s">
        <v>543</v>
      </c>
      <c r="D116" s="100" t="s">
        <v>11</v>
      </c>
      <c r="E116" s="100" t="s">
        <v>10</v>
      </c>
      <c r="F116" s="100" t="s">
        <v>25</v>
      </c>
      <c r="G116" s="109" t="s">
        <v>379</v>
      </c>
      <c r="H116" s="110">
        <v>117.71</v>
      </c>
      <c r="I116" s="111">
        <v>144.02000000000001</v>
      </c>
      <c r="J116" s="111">
        <f t="shared" si="17"/>
        <v>1.223515419250701</v>
      </c>
      <c r="K116" s="112" t="str">
        <f>'3820 PASIVOS CALIFICACIÓN Y ...'!F122</f>
        <v>2022-04</v>
      </c>
      <c r="L116" s="64">
        <f>'3820 PASIVOS CALIFICACIÓN Y ...'!G122</f>
        <v>80717.280000000028</v>
      </c>
      <c r="M116" s="101">
        <f t="shared" si="15"/>
        <v>80717.280000000028</v>
      </c>
      <c r="N116" s="101">
        <f t="shared" si="18"/>
        <v>98758.836679976259</v>
      </c>
      <c r="O116" s="102">
        <f t="shared" si="19"/>
        <v>98758.836679976259</v>
      </c>
      <c r="P116" s="103">
        <f t="shared" si="16"/>
        <v>2.2329343062776154E-5</v>
      </c>
    </row>
    <row r="117" spans="1:16" outlineLevel="2" x14ac:dyDescent="0.25">
      <c r="A117" s="100" t="str">
        <f>'3820 PASIVOS CALIFICACIÓN Y ...'!A123</f>
        <v>COMPENSAR</v>
      </c>
      <c r="B117" s="100">
        <f>'3820 PASIVOS CALIFICACIÓN Y ...'!B123</f>
        <v>860066942</v>
      </c>
      <c r="C117" s="100" t="s">
        <v>543</v>
      </c>
      <c r="D117" s="100" t="s">
        <v>11</v>
      </c>
      <c r="E117" s="100" t="s">
        <v>10</v>
      </c>
      <c r="F117" s="100" t="s">
        <v>25</v>
      </c>
      <c r="G117" s="109" t="s">
        <v>380</v>
      </c>
      <c r="H117" s="111">
        <v>118.7</v>
      </c>
      <c r="I117" s="111">
        <v>144.02000000000001</v>
      </c>
      <c r="J117" s="111">
        <f t="shared" si="17"/>
        <v>1.2133108677337827</v>
      </c>
      <c r="K117" s="112" t="str">
        <f>'3820 PASIVOS CALIFICACIÓN Y ...'!F123</f>
        <v>2022-05</v>
      </c>
      <c r="L117" s="64">
        <f>'3820 PASIVOS CALIFICACIÓN Y ...'!G123</f>
        <v>80000.000000000015</v>
      </c>
      <c r="M117" s="101">
        <f t="shared" si="15"/>
        <v>80000.000000000015</v>
      </c>
      <c r="N117" s="101">
        <f t="shared" si="18"/>
        <v>97064.869418702641</v>
      </c>
      <c r="O117" s="102">
        <f t="shared" si="19"/>
        <v>97064.869418702641</v>
      </c>
      <c r="P117" s="103">
        <f t="shared" si="16"/>
        <v>2.1946337578045093E-5</v>
      </c>
    </row>
    <row r="118" spans="1:16" outlineLevel="2" x14ac:dyDescent="0.25">
      <c r="A118" s="100" t="str">
        <f>'3820 PASIVOS CALIFICACIÓN Y ...'!A124</f>
        <v>COMPENSAR</v>
      </c>
      <c r="B118" s="100">
        <f>'3820 PASIVOS CALIFICACIÓN Y ...'!B124</f>
        <v>860066942</v>
      </c>
      <c r="C118" s="100" t="s">
        <v>543</v>
      </c>
      <c r="D118" s="100" t="s">
        <v>11</v>
      </c>
      <c r="E118" s="100" t="s">
        <v>10</v>
      </c>
      <c r="F118" s="100" t="s">
        <v>25</v>
      </c>
      <c r="G118" s="109" t="s">
        <v>381</v>
      </c>
      <c r="H118" s="110">
        <v>119.31</v>
      </c>
      <c r="I118" s="111">
        <v>144.02000000000001</v>
      </c>
      <c r="J118" s="111">
        <f t="shared" si="17"/>
        <v>1.2071075349928757</v>
      </c>
      <c r="K118" s="112" t="str">
        <f>'3820 PASIVOS CALIFICACIÓN Y ...'!F124</f>
        <v>2022-06</v>
      </c>
      <c r="L118" s="64">
        <f>'3820 PASIVOS CALIFICACIÓN Y ...'!G124</f>
        <v>202672.4266666667</v>
      </c>
      <c r="M118" s="101">
        <f t="shared" si="15"/>
        <v>202672.4266666667</v>
      </c>
      <c r="N118" s="101">
        <f t="shared" si="18"/>
        <v>244647.4133646244</v>
      </c>
      <c r="O118" s="102">
        <f t="shared" si="19"/>
        <v>244647.4133646244</v>
      </c>
      <c r="P118" s="103">
        <f t="shared" si="16"/>
        <v>5.5314706066673559E-5</v>
      </c>
    </row>
    <row r="119" spans="1:16" outlineLevel="2" x14ac:dyDescent="0.25">
      <c r="A119" s="100" t="str">
        <f>'3820 PASIVOS CALIFICACIÓN Y ...'!A125</f>
        <v>COMPENSAR</v>
      </c>
      <c r="B119" s="100">
        <f>'3820 PASIVOS CALIFICACIÓN Y ...'!B125</f>
        <v>860066942</v>
      </c>
      <c r="C119" s="100" t="s">
        <v>543</v>
      </c>
      <c r="D119" s="100" t="s">
        <v>11</v>
      </c>
      <c r="E119" s="100" t="s">
        <v>10</v>
      </c>
      <c r="F119" s="100" t="s">
        <v>25</v>
      </c>
      <c r="G119" s="109" t="s">
        <v>382</v>
      </c>
      <c r="H119" s="111">
        <v>120.27</v>
      </c>
      <c r="I119" s="111">
        <v>144.02000000000001</v>
      </c>
      <c r="J119" s="111">
        <f t="shared" si="17"/>
        <v>1.1974723538704584</v>
      </c>
      <c r="K119" s="112" t="str">
        <f>'3820 PASIVOS CALIFICACIÓN Y ...'!F125</f>
        <v>2022-07</v>
      </c>
      <c r="L119" s="64">
        <f>'3820 PASIVOS CALIFICACIÓN Y ...'!G125</f>
        <v>146350.86000000002</v>
      </c>
      <c r="M119" s="101">
        <f t="shared" ref="M119:M144" si="20">L119</f>
        <v>146350.86000000002</v>
      </c>
      <c r="N119" s="101">
        <f t="shared" si="18"/>
        <v>175251.10881516594</v>
      </c>
      <c r="O119" s="102">
        <f t="shared" si="19"/>
        <v>175251.10881516594</v>
      </c>
      <c r="P119" s="103">
        <f t="shared" ref="P119:P144" si="21">O119/$O$505</f>
        <v>3.9624222625732687E-5</v>
      </c>
    </row>
    <row r="120" spans="1:16" outlineLevel="2" x14ac:dyDescent="0.25">
      <c r="A120" s="100" t="str">
        <f>'3820 PASIVOS CALIFICACIÓN Y ...'!A126</f>
        <v>COMPENSAR</v>
      </c>
      <c r="B120" s="100">
        <f>'3820 PASIVOS CALIFICACIÓN Y ...'!B126</f>
        <v>860066942</v>
      </c>
      <c r="C120" s="100" t="s">
        <v>543</v>
      </c>
      <c r="D120" s="100" t="s">
        <v>11</v>
      </c>
      <c r="E120" s="100" t="s">
        <v>10</v>
      </c>
      <c r="F120" s="100" t="s">
        <v>25</v>
      </c>
      <c r="G120" s="109" t="s">
        <v>383</v>
      </c>
      <c r="H120" s="110">
        <v>121.5</v>
      </c>
      <c r="I120" s="111">
        <v>144.02000000000001</v>
      </c>
      <c r="J120" s="111">
        <f t="shared" si="17"/>
        <v>1.1853497942386833</v>
      </c>
      <c r="K120" s="112" t="str">
        <f>'3820 PASIVOS CALIFICACIÓN Y ...'!F126</f>
        <v>2022-08</v>
      </c>
      <c r="L120" s="64">
        <f>'3820 PASIVOS CALIFICACIÓN Y ...'!G126</f>
        <v>94106.36000000003</v>
      </c>
      <c r="M120" s="101">
        <f t="shared" si="20"/>
        <v>94106.36000000003</v>
      </c>
      <c r="N120" s="101">
        <f t="shared" si="18"/>
        <v>111548.95446255148</v>
      </c>
      <c r="O120" s="102">
        <f t="shared" si="19"/>
        <v>111548.95446255148</v>
      </c>
      <c r="P120" s="103">
        <f t="shared" si="21"/>
        <v>2.5221184819741093E-5</v>
      </c>
    </row>
    <row r="121" spans="1:16" outlineLevel="2" x14ac:dyDescent="0.25">
      <c r="A121" s="100" t="str">
        <f>'3820 PASIVOS CALIFICACIÓN Y ...'!A127</f>
        <v>COMPENSAR</v>
      </c>
      <c r="B121" s="100">
        <f>'3820 PASIVOS CALIFICACIÓN Y ...'!B127</f>
        <v>860066942</v>
      </c>
      <c r="C121" s="100" t="s">
        <v>543</v>
      </c>
      <c r="D121" s="100" t="s">
        <v>11</v>
      </c>
      <c r="E121" s="100" t="s">
        <v>10</v>
      </c>
      <c r="F121" s="100" t="s">
        <v>25</v>
      </c>
      <c r="G121" s="109" t="s">
        <v>384</v>
      </c>
      <c r="H121" s="111">
        <v>122.63</v>
      </c>
      <c r="I121" s="111">
        <v>144.02000000000001</v>
      </c>
      <c r="J121" s="111">
        <f t="shared" si="17"/>
        <v>1.1744271385468483</v>
      </c>
      <c r="K121" s="112" t="str">
        <f>'3820 PASIVOS CALIFICACIÓN Y ...'!F127</f>
        <v>2022-09</v>
      </c>
      <c r="L121" s="64">
        <f>'3820 PASIVOS CALIFICACIÓN Y ...'!G127</f>
        <v>82811.193333333344</v>
      </c>
      <c r="M121" s="101">
        <f t="shared" si="20"/>
        <v>82811.193333333344</v>
      </c>
      <c r="N121" s="101">
        <f t="shared" si="18"/>
        <v>97255.71282611652</v>
      </c>
      <c r="O121" s="102">
        <f t="shared" si="19"/>
        <v>97255.71282611652</v>
      </c>
      <c r="P121" s="103">
        <f t="shared" si="21"/>
        <v>2.1989487214661637E-5</v>
      </c>
    </row>
    <row r="122" spans="1:16" outlineLevel="2" x14ac:dyDescent="0.25">
      <c r="A122" s="100" t="str">
        <f>'3820 PASIVOS CALIFICACIÓN Y ...'!A128</f>
        <v>COMPENSAR</v>
      </c>
      <c r="B122" s="100">
        <f>'3820 PASIVOS CALIFICACIÓN Y ...'!B128</f>
        <v>860066942</v>
      </c>
      <c r="C122" s="100" t="s">
        <v>543</v>
      </c>
      <c r="D122" s="100" t="s">
        <v>11</v>
      </c>
      <c r="E122" s="100" t="s">
        <v>10</v>
      </c>
      <c r="F122" s="100" t="s">
        <v>25</v>
      </c>
      <c r="G122" s="109" t="s">
        <v>385</v>
      </c>
      <c r="H122" s="110">
        <v>123.51</v>
      </c>
      <c r="I122" s="111">
        <v>144.02000000000001</v>
      </c>
      <c r="J122" s="111">
        <f t="shared" si="17"/>
        <v>1.1660594283863654</v>
      </c>
      <c r="K122" s="112" t="str">
        <f>'3820 PASIVOS CALIFICACIÓN Y ...'!F128</f>
        <v>2022-10</v>
      </c>
      <c r="L122" s="64">
        <f>'3820 PASIVOS CALIFICACIÓN Y ...'!G128</f>
        <v>91168.913333333359</v>
      </c>
      <c r="M122" s="101">
        <f t="shared" si="20"/>
        <v>91168.913333333359</v>
      </c>
      <c r="N122" s="101">
        <f t="shared" si="18"/>
        <v>106308.37096807279</v>
      </c>
      <c r="O122" s="102">
        <f t="shared" si="19"/>
        <v>106308.37096807279</v>
      </c>
      <c r="P122" s="103">
        <f t="shared" si="21"/>
        <v>2.4036290478827262E-5</v>
      </c>
    </row>
    <row r="123" spans="1:16" outlineLevel="2" x14ac:dyDescent="0.25">
      <c r="A123" s="100" t="str">
        <f>'3820 PASIVOS CALIFICACIÓN Y ...'!A129</f>
        <v>COMPENSAR</v>
      </c>
      <c r="B123" s="100">
        <f>'3820 PASIVOS CALIFICACIÓN Y ...'!B129</f>
        <v>860066942</v>
      </c>
      <c r="C123" s="100" t="s">
        <v>543</v>
      </c>
      <c r="D123" s="100" t="s">
        <v>11</v>
      </c>
      <c r="E123" s="100" t="s">
        <v>10</v>
      </c>
      <c r="F123" s="100" t="s">
        <v>25</v>
      </c>
      <c r="G123" s="109" t="s">
        <v>386</v>
      </c>
      <c r="H123" s="111">
        <v>124.46</v>
      </c>
      <c r="I123" s="111">
        <v>144.02000000000001</v>
      </c>
      <c r="J123" s="111">
        <f t="shared" si="17"/>
        <v>1.1571589265627513</v>
      </c>
      <c r="K123" s="112" t="str">
        <f>'3820 PASIVOS CALIFICACIÓN Y ...'!F129</f>
        <v>2022-11</v>
      </c>
      <c r="L123" s="64">
        <f>'3820 PASIVOS CALIFICACIÓN Y ...'!G129</f>
        <v>120000.6</v>
      </c>
      <c r="M123" s="101">
        <f t="shared" si="20"/>
        <v>120000.6</v>
      </c>
      <c r="N123" s="101">
        <f t="shared" si="18"/>
        <v>138859.76548288611</v>
      </c>
      <c r="O123" s="102">
        <f t="shared" si="19"/>
        <v>138859.76548288611</v>
      </c>
      <c r="P123" s="103">
        <f t="shared" si="21"/>
        <v>3.1396150919957882E-5</v>
      </c>
    </row>
    <row r="124" spans="1:16" outlineLevel="2" x14ac:dyDescent="0.25">
      <c r="A124" s="100" t="str">
        <f>'3820 PASIVOS CALIFICACIÓN Y ...'!A130</f>
        <v>COMPENSAR</v>
      </c>
      <c r="B124" s="100">
        <f>'3820 PASIVOS CALIFICACIÓN Y ...'!B130</f>
        <v>860066942</v>
      </c>
      <c r="C124" s="100" t="s">
        <v>543</v>
      </c>
      <c r="D124" s="100" t="s">
        <v>11</v>
      </c>
      <c r="E124" s="100" t="s">
        <v>10</v>
      </c>
      <c r="F124" s="100" t="s">
        <v>25</v>
      </c>
      <c r="G124" s="109" t="s">
        <v>387</v>
      </c>
      <c r="H124" s="110">
        <v>126.03</v>
      </c>
      <c r="I124" s="111">
        <v>144.02000000000001</v>
      </c>
      <c r="J124" s="111">
        <f t="shared" si="17"/>
        <v>1.1427437911608347</v>
      </c>
      <c r="K124" s="112" t="str">
        <f>'3820 PASIVOS CALIFICACIÓN Y ...'!F130</f>
        <v>2022-12</v>
      </c>
      <c r="L124" s="64">
        <f>'3820 PASIVOS CALIFICACIÓN Y ...'!G130</f>
        <v>145267.34000000003</v>
      </c>
      <c r="M124" s="101">
        <f t="shared" si="20"/>
        <v>145267.34000000003</v>
      </c>
      <c r="N124" s="101">
        <f t="shared" si="18"/>
        <v>166003.35084345</v>
      </c>
      <c r="O124" s="102">
        <f t="shared" si="19"/>
        <v>166003.35084345</v>
      </c>
      <c r="P124" s="103">
        <f t="shared" si="21"/>
        <v>3.7533307349147253E-5</v>
      </c>
    </row>
    <row r="125" spans="1:16" outlineLevel="2" x14ac:dyDescent="0.25">
      <c r="A125" s="100" t="str">
        <f>'3820 PASIVOS CALIFICACIÓN Y ...'!A131</f>
        <v>COMPENSAR</v>
      </c>
      <c r="B125" s="100">
        <f>'3820 PASIVOS CALIFICACIÓN Y ...'!B131</f>
        <v>860066942</v>
      </c>
      <c r="C125" s="100" t="s">
        <v>543</v>
      </c>
      <c r="D125" s="100" t="s">
        <v>11</v>
      </c>
      <c r="E125" s="100" t="s">
        <v>10</v>
      </c>
      <c r="F125" s="100" t="s">
        <v>25</v>
      </c>
      <c r="G125" s="109" t="s">
        <v>388</v>
      </c>
      <c r="H125" s="114">
        <v>128.27000000000001</v>
      </c>
      <c r="I125" s="111">
        <v>144.02000000000001</v>
      </c>
      <c r="J125" s="111">
        <f t="shared" si="17"/>
        <v>1.1227878693381148</v>
      </c>
      <c r="K125" s="112" t="str">
        <f>'3820 PASIVOS CALIFICACIÓN Y ...'!F131</f>
        <v>2023-01</v>
      </c>
      <c r="L125" s="64">
        <f>'3820 PASIVOS CALIFICACIÓN Y ...'!G131</f>
        <v>191760</v>
      </c>
      <c r="M125" s="101">
        <f t="shared" si="20"/>
        <v>191760</v>
      </c>
      <c r="N125" s="101">
        <f t="shared" si="18"/>
        <v>215305.80182427689</v>
      </c>
      <c r="O125" s="102">
        <f t="shared" si="19"/>
        <v>215305.80182427689</v>
      </c>
      <c r="P125" s="103">
        <f t="shared" si="21"/>
        <v>4.8680576583939673E-5</v>
      </c>
    </row>
    <row r="126" spans="1:16" outlineLevel="2" x14ac:dyDescent="0.25">
      <c r="A126" s="100" t="str">
        <f>'3820 PASIVOS CALIFICACIÓN Y ...'!A132</f>
        <v>COMPENSAR</v>
      </c>
      <c r="B126" s="100">
        <f>'3820 PASIVOS CALIFICACIÓN Y ...'!B132</f>
        <v>860066942</v>
      </c>
      <c r="C126" s="100" t="s">
        <v>543</v>
      </c>
      <c r="D126" s="100" t="s">
        <v>11</v>
      </c>
      <c r="E126" s="100" t="s">
        <v>10</v>
      </c>
      <c r="F126" s="100" t="s">
        <v>25</v>
      </c>
      <c r="G126" s="109" t="s">
        <v>389</v>
      </c>
      <c r="H126" s="115">
        <v>130.4</v>
      </c>
      <c r="I126" s="111">
        <v>144.02000000000001</v>
      </c>
      <c r="J126" s="111">
        <f t="shared" si="17"/>
        <v>1.1044478527607362</v>
      </c>
      <c r="K126" s="112" t="str">
        <f>'3820 PASIVOS CALIFICACIÓN Y ...'!F132</f>
        <v>2023-02</v>
      </c>
      <c r="L126" s="64">
        <f>'3820 PASIVOS CALIFICACIÓN Y ...'!G132</f>
        <v>146460</v>
      </c>
      <c r="M126" s="101">
        <f t="shared" si="20"/>
        <v>146460</v>
      </c>
      <c r="N126" s="101">
        <f t="shared" si="18"/>
        <v>161757.43251533742</v>
      </c>
      <c r="O126" s="102">
        <f t="shared" si="19"/>
        <v>161757.43251533742</v>
      </c>
      <c r="P126" s="103">
        <f t="shared" si="21"/>
        <v>3.6573306501099827E-5</v>
      </c>
    </row>
    <row r="127" spans="1:16" outlineLevel="2" x14ac:dyDescent="0.25">
      <c r="A127" s="100" t="str">
        <f>'3820 PASIVOS CALIFICACIÓN Y ...'!A133</f>
        <v>COMPENSAR</v>
      </c>
      <c r="B127" s="100">
        <f>'3820 PASIVOS CALIFICACIÓN Y ...'!B133</f>
        <v>860066942</v>
      </c>
      <c r="C127" s="100" t="s">
        <v>543</v>
      </c>
      <c r="D127" s="100" t="s">
        <v>11</v>
      </c>
      <c r="E127" s="100" t="s">
        <v>10</v>
      </c>
      <c r="F127" s="100" t="s">
        <v>25</v>
      </c>
      <c r="G127" s="109" t="s">
        <v>390</v>
      </c>
      <c r="H127" s="111">
        <v>131.77000000000001</v>
      </c>
      <c r="I127" s="111">
        <v>144.02000000000001</v>
      </c>
      <c r="J127" s="111">
        <f t="shared" si="17"/>
        <v>1.0929650147985126</v>
      </c>
      <c r="K127" s="112" t="str">
        <f>'3820 PASIVOS CALIFICACIÓN Y ...'!F133</f>
        <v>2023-03</v>
      </c>
      <c r="L127" s="64">
        <f>'3820 PASIVOS CALIFICACIÓN Y ...'!G133</f>
        <v>178060</v>
      </c>
      <c r="M127" s="101">
        <f t="shared" si="20"/>
        <v>178060</v>
      </c>
      <c r="N127" s="101">
        <f t="shared" si="18"/>
        <v>194613.35053502314</v>
      </c>
      <c r="O127" s="102">
        <f t="shared" si="19"/>
        <v>194613.35053502314</v>
      </c>
      <c r="P127" s="103">
        <f t="shared" si="21"/>
        <v>4.4002019614452671E-5</v>
      </c>
    </row>
    <row r="128" spans="1:16" outlineLevel="2" x14ac:dyDescent="0.25">
      <c r="A128" s="100" t="str">
        <f>'3820 PASIVOS CALIFICACIÓN Y ...'!A134</f>
        <v>COMPENSAR</v>
      </c>
      <c r="B128" s="100">
        <f>'3820 PASIVOS CALIFICACIÓN Y ...'!B134</f>
        <v>860066942</v>
      </c>
      <c r="C128" s="100" t="s">
        <v>543</v>
      </c>
      <c r="D128" s="100" t="s">
        <v>11</v>
      </c>
      <c r="E128" s="100" t="s">
        <v>10</v>
      </c>
      <c r="F128" s="100" t="s">
        <v>25</v>
      </c>
      <c r="G128" s="109" t="s">
        <v>391</v>
      </c>
      <c r="H128" s="110">
        <v>132.80000000000001</v>
      </c>
      <c r="I128" s="111">
        <v>144.02000000000001</v>
      </c>
      <c r="J128" s="111">
        <f t="shared" si="17"/>
        <v>1.0844879518072288</v>
      </c>
      <c r="K128" s="112" t="str">
        <f>'3820 PASIVOS CALIFICACIÓN Y ...'!F134</f>
        <v>2023-04</v>
      </c>
      <c r="L128" s="64">
        <f>'3820 PASIVOS CALIFICACIÓN Y ...'!G134</f>
        <v>165400</v>
      </c>
      <c r="M128" s="101">
        <f t="shared" si="20"/>
        <v>165400</v>
      </c>
      <c r="N128" s="101">
        <f t="shared" si="18"/>
        <v>179374.30722891566</v>
      </c>
      <c r="O128" s="102">
        <f t="shared" si="19"/>
        <v>179374.30722891566</v>
      </c>
      <c r="P128" s="103">
        <f t="shared" si="21"/>
        <v>4.0556476538310205E-5</v>
      </c>
    </row>
    <row r="129" spans="1:16" outlineLevel="2" x14ac:dyDescent="0.25">
      <c r="A129" s="100" t="str">
        <f>'3820 PASIVOS CALIFICACIÓN Y ...'!A135</f>
        <v>COMPENSAR</v>
      </c>
      <c r="B129" s="100">
        <f>'3820 PASIVOS CALIFICACIÓN Y ...'!B135</f>
        <v>860066942</v>
      </c>
      <c r="C129" s="100" t="s">
        <v>543</v>
      </c>
      <c r="D129" s="100" t="s">
        <v>11</v>
      </c>
      <c r="E129" s="100" t="s">
        <v>10</v>
      </c>
      <c r="F129" s="100" t="s">
        <v>25</v>
      </c>
      <c r="G129" s="109" t="s">
        <v>392</v>
      </c>
      <c r="H129" s="111">
        <v>133.38</v>
      </c>
      <c r="I129" s="111">
        <v>144.02000000000001</v>
      </c>
      <c r="J129" s="111">
        <f t="shared" si="17"/>
        <v>1.0797720797720798</v>
      </c>
      <c r="K129" s="112" t="str">
        <f>'3820 PASIVOS CALIFICACIÓN Y ...'!F135</f>
        <v>2023-05</v>
      </c>
      <c r="L129" s="64">
        <f>'3820 PASIVOS CALIFICACIÓN Y ...'!G135</f>
        <v>183260</v>
      </c>
      <c r="M129" s="101">
        <f t="shared" si="20"/>
        <v>183260</v>
      </c>
      <c r="N129" s="101">
        <f t="shared" si="18"/>
        <v>197879.03133903135</v>
      </c>
      <c r="O129" s="102">
        <f t="shared" si="19"/>
        <v>197879.03133903135</v>
      </c>
      <c r="P129" s="103">
        <f t="shared" si="21"/>
        <v>4.4740389055179452E-5</v>
      </c>
    </row>
    <row r="130" spans="1:16" outlineLevel="2" x14ac:dyDescent="0.25">
      <c r="A130" s="100" t="str">
        <f>'3820 PASIVOS CALIFICACIÓN Y ...'!A136</f>
        <v>COMPENSAR</v>
      </c>
      <c r="B130" s="100">
        <f>'3820 PASIVOS CALIFICACIÓN Y ...'!B136</f>
        <v>860066942</v>
      </c>
      <c r="C130" s="100" t="s">
        <v>543</v>
      </c>
      <c r="D130" s="100" t="s">
        <v>11</v>
      </c>
      <c r="E130" s="100" t="s">
        <v>10</v>
      </c>
      <c r="F130" s="100" t="s">
        <v>25</v>
      </c>
      <c r="G130" s="109" t="s">
        <v>393</v>
      </c>
      <c r="H130" s="110">
        <v>133.78</v>
      </c>
      <c r="I130" s="111">
        <v>144.02000000000001</v>
      </c>
      <c r="J130" s="111">
        <f t="shared" si="17"/>
        <v>1.0765435790103155</v>
      </c>
      <c r="K130" s="112" t="str">
        <f>'3820 PASIVOS CALIFICACIÓN Y ...'!F136</f>
        <v>2023-06</v>
      </c>
      <c r="L130" s="64">
        <f>'3820 PASIVOS CALIFICACIÓN Y ...'!G136</f>
        <v>192592</v>
      </c>
      <c r="M130" s="101">
        <f t="shared" si="20"/>
        <v>192592</v>
      </c>
      <c r="N130" s="101">
        <f t="shared" si="18"/>
        <v>207333.68096875469</v>
      </c>
      <c r="O130" s="102">
        <f t="shared" si="19"/>
        <v>207333.68096875469</v>
      </c>
      <c r="P130" s="103">
        <f t="shared" si="21"/>
        <v>4.6878082472980174E-5</v>
      </c>
    </row>
    <row r="131" spans="1:16" outlineLevel="2" x14ac:dyDescent="0.25">
      <c r="A131" s="100" t="str">
        <f>'3820 PASIVOS CALIFICACIÓN Y ...'!A137</f>
        <v>COMPENSAR</v>
      </c>
      <c r="B131" s="100">
        <f>'3820 PASIVOS CALIFICACIÓN Y ...'!B137</f>
        <v>860066942</v>
      </c>
      <c r="C131" s="100" t="s">
        <v>543</v>
      </c>
      <c r="D131" s="100" t="s">
        <v>11</v>
      </c>
      <c r="E131" s="100" t="s">
        <v>10</v>
      </c>
      <c r="F131" s="100" t="s">
        <v>25</v>
      </c>
      <c r="G131" s="109" t="s">
        <v>394</v>
      </c>
      <c r="H131" s="111">
        <v>134.44999999999999</v>
      </c>
      <c r="I131" s="111">
        <v>144.02000000000001</v>
      </c>
      <c r="J131" s="111">
        <f t="shared" si="17"/>
        <v>1.0711788769059132</v>
      </c>
      <c r="K131" s="112" t="str">
        <f>'3820 PASIVOS CALIFICACIÓN Y ...'!F137</f>
        <v>2023-07</v>
      </c>
      <c r="L131" s="64">
        <f>'3820 PASIVOS CALIFICACIÓN Y ...'!G137</f>
        <v>371068</v>
      </c>
      <c r="M131" s="101">
        <f t="shared" si="20"/>
        <v>371068</v>
      </c>
      <c r="N131" s="101">
        <f t="shared" si="18"/>
        <v>397480.20349572337</v>
      </c>
      <c r="O131" s="102">
        <f t="shared" si="19"/>
        <v>397480.20349572337</v>
      </c>
      <c r="P131" s="103">
        <f t="shared" si="21"/>
        <v>8.9870153627656297E-5</v>
      </c>
    </row>
    <row r="132" spans="1:16" outlineLevel="2" x14ac:dyDescent="0.25">
      <c r="A132" s="100" t="str">
        <f>'3820 PASIVOS CALIFICACIÓN Y ...'!A138</f>
        <v>COMPENSAR</v>
      </c>
      <c r="B132" s="100">
        <f>'3820 PASIVOS CALIFICACIÓN Y ...'!B138</f>
        <v>860066942</v>
      </c>
      <c r="C132" s="100" t="s">
        <v>543</v>
      </c>
      <c r="D132" s="100" t="s">
        <v>11</v>
      </c>
      <c r="E132" s="100" t="s">
        <v>10</v>
      </c>
      <c r="F132" s="100" t="s">
        <v>25</v>
      </c>
      <c r="G132" s="109" t="s">
        <v>395</v>
      </c>
      <c r="H132" s="110">
        <v>135.38999999999999</v>
      </c>
      <c r="I132" s="111">
        <v>144.02000000000001</v>
      </c>
      <c r="J132" s="111">
        <f t="shared" si="17"/>
        <v>1.0637417829972673</v>
      </c>
      <c r="K132" s="112" t="str">
        <f>'3820 PASIVOS CALIFICACIÓN Y ...'!F138</f>
        <v>2023-08</v>
      </c>
      <c r="L132" s="64">
        <f>'3820 PASIVOS CALIFICACIÓN Y ...'!G138</f>
        <v>187720</v>
      </c>
      <c r="M132" s="101">
        <f t="shared" si="20"/>
        <v>187720</v>
      </c>
      <c r="N132" s="101">
        <f t="shared" si="18"/>
        <v>199685.60750424702</v>
      </c>
      <c r="O132" s="102">
        <f t="shared" si="19"/>
        <v>199685.60750424702</v>
      </c>
      <c r="P132" s="103">
        <f t="shared" si="21"/>
        <v>4.514885537898655E-5</v>
      </c>
    </row>
    <row r="133" spans="1:16" outlineLevel="2" x14ac:dyDescent="0.25">
      <c r="A133" s="100" t="str">
        <f>'3820 PASIVOS CALIFICACIÓN Y ...'!A139</f>
        <v>COMPENSAR</v>
      </c>
      <c r="B133" s="100">
        <f>'3820 PASIVOS CALIFICACIÓN Y ...'!B139</f>
        <v>860066942</v>
      </c>
      <c r="C133" s="100" t="s">
        <v>543</v>
      </c>
      <c r="D133" s="100" t="s">
        <v>11</v>
      </c>
      <c r="E133" s="100" t="s">
        <v>10</v>
      </c>
      <c r="F133" s="100" t="s">
        <v>25</v>
      </c>
      <c r="G133" s="109" t="s">
        <v>396</v>
      </c>
      <c r="H133" s="111">
        <v>136.11000000000001</v>
      </c>
      <c r="I133" s="111">
        <v>144.02000000000001</v>
      </c>
      <c r="J133" s="111">
        <f t="shared" si="17"/>
        <v>1.0581147601204908</v>
      </c>
      <c r="K133" s="112" t="str">
        <f>'3820 PASIVOS CALIFICACIÓN Y ...'!F139</f>
        <v>2023-09</v>
      </c>
      <c r="L133" s="64">
        <f>'3820 PASIVOS CALIFICACIÓN Y ...'!G139</f>
        <v>148500</v>
      </c>
      <c r="M133" s="101">
        <f t="shared" si="20"/>
        <v>148500</v>
      </c>
      <c r="N133" s="101">
        <f t="shared" si="18"/>
        <v>157130.04187789289</v>
      </c>
      <c r="O133" s="102">
        <f t="shared" si="19"/>
        <v>157130.04187789289</v>
      </c>
      <c r="P133" s="103">
        <f t="shared" si="21"/>
        <v>3.5527054879446941E-5</v>
      </c>
    </row>
    <row r="134" spans="1:16" outlineLevel="2" x14ac:dyDescent="0.25">
      <c r="A134" s="100" t="str">
        <f>'3820 PASIVOS CALIFICACIÓN Y ...'!A140</f>
        <v>COMPENSAR</v>
      </c>
      <c r="B134" s="100">
        <f>'3820 PASIVOS CALIFICACIÓN Y ...'!B140</f>
        <v>860066942</v>
      </c>
      <c r="C134" s="100" t="s">
        <v>543</v>
      </c>
      <c r="D134" s="100" t="s">
        <v>11</v>
      </c>
      <c r="E134" s="100" t="s">
        <v>10</v>
      </c>
      <c r="F134" s="100" t="s">
        <v>25</v>
      </c>
      <c r="G134" s="109" t="s">
        <v>397</v>
      </c>
      <c r="H134" s="110">
        <v>136.44999999999999</v>
      </c>
      <c r="I134" s="111">
        <v>144.02000000000001</v>
      </c>
      <c r="J134" s="111">
        <f t="shared" si="17"/>
        <v>1.0554781971418103</v>
      </c>
      <c r="K134" s="112" t="str">
        <f>'3820 PASIVOS CALIFICACIÓN Y ...'!F140</f>
        <v>2023-10</v>
      </c>
      <c r="L134" s="64">
        <f>'3820 PASIVOS CALIFICACIÓN Y ...'!G140</f>
        <v>172592</v>
      </c>
      <c r="M134" s="101">
        <f t="shared" si="20"/>
        <v>172592</v>
      </c>
      <c r="N134" s="101">
        <f t="shared" si="18"/>
        <v>182167.09300109933</v>
      </c>
      <c r="O134" s="102">
        <f t="shared" si="19"/>
        <v>182167.09300109933</v>
      </c>
      <c r="P134" s="103">
        <f t="shared" si="21"/>
        <v>4.118792455556468E-5</v>
      </c>
    </row>
    <row r="135" spans="1:16" outlineLevel="2" x14ac:dyDescent="0.25">
      <c r="A135" s="100" t="str">
        <f>'3820 PASIVOS CALIFICACIÓN Y ...'!A141</f>
        <v>COMPENSAR</v>
      </c>
      <c r="B135" s="100">
        <f>'3820 PASIVOS CALIFICACIÓN Y ...'!B141</f>
        <v>860066942</v>
      </c>
      <c r="C135" s="100" t="s">
        <v>543</v>
      </c>
      <c r="D135" s="100" t="s">
        <v>11</v>
      </c>
      <c r="E135" s="100" t="s">
        <v>10</v>
      </c>
      <c r="F135" s="100" t="s">
        <v>25</v>
      </c>
      <c r="G135" s="109" t="s">
        <v>398</v>
      </c>
      <c r="H135" s="111">
        <v>137.09</v>
      </c>
      <c r="I135" s="111">
        <v>144.02000000000001</v>
      </c>
      <c r="J135" s="111">
        <f t="shared" si="17"/>
        <v>1.0505507330950472</v>
      </c>
      <c r="K135" s="112" t="str">
        <f>'3820 PASIVOS CALIFICACIÓN Y ...'!F141</f>
        <v>2023-11</v>
      </c>
      <c r="L135" s="64">
        <f>'3820 PASIVOS CALIFICACIÓN Y ...'!G141</f>
        <v>281176</v>
      </c>
      <c r="M135" s="101">
        <f t="shared" si="20"/>
        <v>281176</v>
      </c>
      <c r="N135" s="101">
        <f t="shared" si="18"/>
        <v>295389.65292873298</v>
      </c>
      <c r="O135" s="102">
        <f t="shared" si="19"/>
        <v>295389.65292873298</v>
      </c>
      <c r="P135" s="103">
        <f t="shared" si="21"/>
        <v>6.6787511064084819E-5</v>
      </c>
    </row>
    <row r="136" spans="1:16" outlineLevel="2" x14ac:dyDescent="0.25">
      <c r="A136" s="100" t="str">
        <f>'3820 PASIVOS CALIFICACIÓN Y ...'!A142</f>
        <v>COMPENSAR</v>
      </c>
      <c r="B136" s="100">
        <f>'3820 PASIVOS CALIFICACIÓN Y ...'!B142</f>
        <v>860066942</v>
      </c>
      <c r="C136" s="100" t="s">
        <v>543</v>
      </c>
      <c r="D136" s="100" t="s">
        <v>11</v>
      </c>
      <c r="E136" s="100" t="s">
        <v>10</v>
      </c>
      <c r="F136" s="100" t="s">
        <v>25</v>
      </c>
      <c r="G136" s="109" t="s">
        <v>399</v>
      </c>
      <c r="H136" s="116">
        <v>137.72</v>
      </c>
      <c r="I136" s="111">
        <v>144.02000000000001</v>
      </c>
      <c r="J136" s="111">
        <f t="shared" si="17"/>
        <v>1.0457449898344469</v>
      </c>
      <c r="K136" s="112" t="str">
        <f>'3820 PASIVOS CALIFICACIÓN Y ...'!F142</f>
        <v>2023-12</v>
      </c>
      <c r="L136" s="64">
        <f>'3820 PASIVOS CALIFICACIÓN Y ...'!G142</f>
        <v>161500</v>
      </c>
      <c r="M136" s="101">
        <f t="shared" si="20"/>
        <v>161500</v>
      </c>
      <c r="N136" s="101">
        <f t="shared" si="18"/>
        <v>168887.81585826317</v>
      </c>
      <c r="O136" s="102">
        <f t="shared" si="19"/>
        <v>168887.81585826317</v>
      </c>
      <c r="P136" s="103">
        <f t="shared" si="21"/>
        <v>3.8185484015393853E-5</v>
      </c>
    </row>
    <row r="137" spans="1:16" outlineLevel="2" x14ac:dyDescent="0.25">
      <c r="A137" s="100" t="str">
        <f>'3820 PASIVOS CALIFICACIÓN Y ...'!A143</f>
        <v>COMPENSAR</v>
      </c>
      <c r="B137" s="100">
        <f>'3820 PASIVOS CALIFICACIÓN Y ...'!B143</f>
        <v>860066942</v>
      </c>
      <c r="C137" s="100" t="s">
        <v>543</v>
      </c>
      <c r="D137" s="100" t="s">
        <v>11</v>
      </c>
      <c r="E137" s="100" t="s">
        <v>10</v>
      </c>
      <c r="F137" s="100" t="s">
        <v>25</v>
      </c>
      <c r="G137" s="109" t="s">
        <v>400</v>
      </c>
      <c r="H137" s="117">
        <v>138.97999999999999</v>
      </c>
      <c r="I137" s="111">
        <v>144.02000000000001</v>
      </c>
      <c r="J137" s="111">
        <f t="shared" si="17"/>
        <v>1.0362642106777955</v>
      </c>
      <c r="K137" s="112" t="str">
        <f>'3820 PASIVOS CALIFICACIÓN Y ...'!F143</f>
        <v>2024-01</v>
      </c>
      <c r="L137" s="64">
        <f>'3820 PASIVOS CALIFICACIÓN Y ...'!G143</f>
        <v>330842.44</v>
      </c>
      <c r="M137" s="101">
        <f t="shared" si="20"/>
        <v>330842.44</v>
      </c>
      <c r="N137" s="101">
        <f t="shared" si="18"/>
        <v>342840.17994531593</v>
      </c>
      <c r="O137" s="102">
        <f t="shared" si="19"/>
        <v>342840.17994531593</v>
      </c>
      <c r="P137" s="103">
        <f t="shared" si="21"/>
        <v>7.751606085144409E-5</v>
      </c>
    </row>
    <row r="138" spans="1:16" outlineLevel="2" x14ac:dyDescent="0.25">
      <c r="A138" s="100" t="str">
        <f>'3820 PASIVOS CALIFICACIÓN Y ...'!A144</f>
        <v>COMPENSAR</v>
      </c>
      <c r="B138" s="100">
        <f>'3820 PASIVOS CALIFICACIÓN Y ...'!B144</f>
        <v>860066942</v>
      </c>
      <c r="C138" s="100" t="s">
        <v>543</v>
      </c>
      <c r="D138" s="100" t="s">
        <v>11</v>
      </c>
      <c r="E138" s="100" t="s">
        <v>10</v>
      </c>
      <c r="F138" s="100" t="s">
        <v>25</v>
      </c>
      <c r="G138" s="109" t="s">
        <v>401</v>
      </c>
      <c r="H138" s="115">
        <v>140.49</v>
      </c>
      <c r="I138" s="111">
        <v>144.02000000000001</v>
      </c>
      <c r="J138" s="111">
        <f t="shared" si="17"/>
        <v>1.0251263435119937</v>
      </c>
      <c r="K138" s="112" t="str">
        <f>'3820 PASIVOS CALIFICACIÓN Y ...'!F144</f>
        <v>2024-02</v>
      </c>
      <c r="L138" s="64">
        <f>'3820 PASIVOS CALIFICACIÓN Y ...'!G144</f>
        <v>159914.35999999999</v>
      </c>
      <c r="M138" s="101">
        <f t="shared" si="20"/>
        <v>159914.35999999999</v>
      </c>
      <c r="N138" s="101">
        <f t="shared" si="18"/>
        <v>163932.42314186061</v>
      </c>
      <c r="O138" s="102">
        <f t="shared" si="19"/>
        <v>163932.42314186061</v>
      </c>
      <c r="P138" s="103">
        <f t="shared" si="21"/>
        <v>3.7065071223028809E-5</v>
      </c>
    </row>
    <row r="139" spans="1:16" outlineLevel="2" x14ac:dyDescent="0.25">
      <c r="A139" s="100" t="str">
        <f>'3820 PASIVOS CALIFICACIÓN Y ...'!A145</f>
        <v>COMPENSAR</v>
      </c>
      <c r="B139" s="100">
        <f>'3820 PASIVOS CALIFICACIÓN Y ...'!B145</f>
        <v>860066942</v>
      </c>
      <c r="C139" s="100" t="s">
        <v>543</v>
      </c>
      <c r="D139" s="100" t="s">
        <v>11</v>
      </c>
      <c r="E139" s="100" t="s">
        <v>10</v>
      </c>
      <c r="F139" s="100" t="s">
        <v>25</v>
      </c>
      <c r="G139" s="109" t="s">
        <v>402</v>
      </c>
      <c r="H139" s="117">
        <v>141.47999999999999</v>
      </c>
      <c r="I139" s="111">
        <v>144.02000000000001</v>
      </c>
      <c r="J139" s="111">
        <f t="shared" si="17"/>
        <v>1.0179530675713884</v>
      </c>
      <c r="K139" s="112" t="str">
        <f>'3820 PASIVOS CALIFICACIÓN Y ...'!F145</f>
        <v>2024-03</v>
      </c>
      <c r="L139" s="64">
        <f>'3820 PASIVOS CALIFICACIÓN Y ...'!G145</f>
        <v>156000</v>
      </c>
      <c r="M139" s="101">
        <f t="shared" si="20"/>
        <v>156000</v>
      </c>
      <c r="N139" s="101">
        <f t="shared" si="18"/>
        <v>158800.67854113659</v>
      </c>
      <c r="O139" s="102">
        <f t="shared" si="19"/>
        <v>158800.67854113659</v>
      </c>
      <c r="P139" s="103">
        <f t="shared" si="21"/>
        <v>3.5904785323029453E-5</v>
      </c>
    </row>
    <row r="140" spans="1:16" outlineLevel="2" x14ac:dyDescent="0.25">
      <c r="A140" s="100" t="str">
        <f>'3820 PASIVOS CALIFICACIÓN Y ...'!A146</f>
        <v>COMPENSAR</v>
      </c>
      <c r="B140" s="100">
        <f>'3820 PASIVOS CALIFICACIÓN Y ...'!B146</f>
        <v>860066942</v>
      </c>
      <c r="C140" s="100" t="s">
        <v>543</v>
      </c>
      <c r="D140" s="100" t="s">
        <v>11</v>
      </c>
      <c r="E140" s="100" t="s">
        <v>10</v>
      </c>
      <c r="F140" s="100" t="s">
        <v>25</v>
      </c>
      <c r="G140" s="109" t="s">
        <v>403</v>
      </c>
      <c r="H140" s="110">
        <v>142.32</v>
      </c>
      <c r="I140" s="111">
        <v>144.02000000000001</v>
      </c>
      <c r="J140" s="111">
        <f t="shared" si="17"/>
        <v>1.0119449128724003</v>
      </c>
      <c r="K140" s="112" t="str">
        <f>'3820 PASIVOS CALIFICACIÓN Y ...'!F146</f>
        <v>2024-04</v>
      </c>
      <c r="L140" s="64">
        <f>'3820 PASIVOS CALIFICACIÓN Y ...'!G146</f>
        <v>263240.09333333338</v>
      </c>
      <c r="M140" s="101">
        <f t="shared" si="20"/>
        <v>263240.09333333338</v>
      </c>
      <c r="N140" s="101">
        <f t="shared" si="18"/>
        <v>266384.47331272258</v>
      </c>
      <c r="O140" s="102">
        <f t="shared" si="19"/>
        <v>266384.47331272258</v>
      </c>
      <c r="P140" s="103">
        <f t="shared" si="21"/>
        <v>6.0229448737550186E-5</v>
      </c>
    </row>
    <row r="141" spans="1:16" outlineLevel="2" x14ac:dyDescent="0.25">
      <c r="A141" s="100" t="str">
        <f>'3820 PASIVOS CALIFICACIÓN Y ...'!A147</f>
        <v>COMPENSAR</v>
      </c>
      <c r="B141" s="100">
        <f>'3820 PASIVOS CALIFICACIÓN Y ...'!B147</f>
        <v>860066942</v>
      </c>
      <c r="C141" s="100" t="s">
        <v>543</v>
      </c>
      <c r="D141" s="100" t="s">
        <v>11</v>
      </c>
      <c r="E141" s="100" t="s">
        <v>10</v>
      </c>
      <c r="F141" s="100" t="s">
        <v>25</v>
      </c>
      <c r="G141" s="109" t="s">
        <v>404</v>
      </c>
      <c r="H141" s="111">
        <v>142.91999999999999</v>
      </c>
      <c r="I141" s="111">
        <v>144.02000000000001</v>
      </c>
      <c r="J141" s="111">
        <f t="shared" si="17"/>
        <v>1.0076966134900645</v>
      </c>
      <c r="K141" s="112" t="str">
        <f>'3820 PASIVOS CALIFICACIÓN Y ...'!F147</f>
        <v>2024-05</v>
      </c>
      <c r="L141" s="64">
        <f>'3820 PASIVOS CALIFICACIÓN Y ...'!G147</f>
        <v>159892.79999999999</v>
      </c>
      <c r="M141" s="101">
        <f t="shared" si="20"/>
        <v>159892.79999999999</v>
      </c>
      <c r="N141" s="101">
        <f t="shared" si="18"/>
        <v>161123.43308144418</v>
      </c>
      <c r="O141" s="102">
        <f t="shared" si="19"/>
        <v>161123.43308144418</v>
      </c>
      <c r="P141" s="103">
        <f t="shared" si="21"/>
        <v>3.6429959421112618E-5</v>
      </c>
    </row>
    <row r="142" spans="1:16" outlineLevel="2" x14ac:dyDescent="0.25">
      <c r="A142" s="100" t="str">
        <f>'3820 PASIVOS CALIFICACIÓN Y ...'!A148</f>
        <v>COMPENSAR</v>
      </c>
      <c r="B142" s="100">
        <f>'3820 PASIVOS CALIFICACIÓN Y ...'!B148</f>
        <v>860066942</v>
      </c>
      <c r="C142" s="100" t="s">
        <v>543</v>
      </c>
      <c r="D142" s="100" t="s">
        <v>11</v>
      </c>
      <c r="E142" s="100" t="s">
        <v>10</v>
      </c>
      <c r="F142" s="100" t="s">
        <v>25</v>
      </c>
      <c r="G142" s="109" t="s">
        <v>405</v>
      </c>
      <c r="H142" s="110">
        <v>143.38</v>
      </c>
      <c r="I142" s="111">
        <v>144.02000000000001</v>
      </c>
      <c r="J142" s="111">
        <f t="shared" si="17"/>
        <v>1.004463662993444</v>
      </c>
      <c r="K142" s="112" t="str">
        <f>'3820 PASIVOS CALIFICACIÓN Y ...'!F148</f>
        <v>2024-06</v>
      </c>
      <c r="L142" s="64">
        <f>'3820 PASIVOS CALIFICACIÓN Y ...'!G148</f>
        <v>182734.44</v>
      </c>
      <c r="M142" s="101">
        <f t="shared" si="20"/>
        <v>182734.44</v>
      </c>
      <c r="N142" s="101">
        <f t="shared" si="18"/>
        <v>183550.10495745571</v>
      </c>
      <c r="O142" s="102">
        <f t="shared" si="19"/>
        <v>183550.10495745571</v>
      </c>
      <c r="P142" s="103">
        <f t="shared" si="21"/>
        <v>4.1500623140031341E-5</v>
      </c>
    </row>
    <row r="143" spans="1:16" outlineLevel="2" x14ac:dyDescent="0.25">
      <c r="A143" s="100" t="str">
        <f>'3820 PASIVOS CALIFICACIÓN Y ...'!A149</f>
        <v>COMPENSAR</v>
      </c>
      <c r="B143" s="100">
        <f>'3820 PASIVOS CALIFICACIÓN Y ...'!B149</f>
        <v>860066942</v>
      </c>
      <c r="C143" s="100" t="s">
        <v>543</v>
      </c>
      <c r="D143" s="100" t="s">
        <v>11</v>
      </c>
      <c r="E143" s="100" t="s">
        <v>10</v>
      </c>
      <c r="F143" s="100" t="s">
        <v>25</v>
      </c>
      <c r="G143" s="109" t="s">
        <v>406</v>
      </c>
      <c r="H143" s="118">
        <v>143.66999999999999</v>
      </c>
      <c r="I143" s="111">
        <v>144.02000000000001</v>
      </c>
      <c r="J143" s="111">
        <f t="shared" si="17"/>
        <v>1.0024361383726597</v>
      </c>
      <c r="K143" s="112" t="str">
        <f>'3820 PASIVOS CALIFICACIÓN Y ...'!F149</f>
        <v>2024-07</v>
      </c>
      <c r="L143" s="64">
        <f>'3820 PASIVOS CALIFICACIÓN Y ...'!G149</f>
        <v>275193.44</v>
      </c>
      <c r="M143" s="101">
        <f t="shared" si="20"/>
        <v>275193.44</v>
      </c>
      <c r="N143" s="101">
        <f t="shared" si="18"/>
        <v>275863.84929908824</v>
      </c>
      <c r="O143" s="102">
        <f t="shared" si="19"/>
        <v>275863.84929908824</v>
      </c>
      <c r="P143" s="103">
        <f t="shared" si="21"/>
        <v>6.2372732777099001E-5</v>
      </c>
    </row>
    <row r="144" spans="1:16" outlineLevel="2" x14ac:dyDescent="0.25">
      <c r="A144" s="100" t="str">
        <f>'3820 PASIVOS CALIFICACIÓN Y ...'!A150</f>
        <v>COMPENSAR</v>
      </c>
      <c r="B144" s="100">
        <f>'3820 PASIVOS CALIFICACIÓN Y ...'!B150</f>
        <v>860066942</v>
      </c>
      <c r="C144" s="100" t="s">
        <v>543</v>
      </c>
      <c r="D144" s="100" t="s">
        <v>11</v>
      </c>
      <c r="E144" s="100" t="s">
        <v>10</v>
      </c>
      <c r="F144" s="100" t="s">
        <v>25</v>
      </c>
      <c r="G144" s="109" t="s">
        <v>407</v>
      </c>
      <c r="H144" s="116">
        <v>143.66999999999999</v>
      </c>
      <c r="I144" s="111">
        <v>144.02000000000001</v>
      </c>
      <c r="J144" s="111">
        <f t="shared" si="17"/>
        <v>1.0024361383726597</v>
      </c>
      <c r="K144" s="112" t="str">
        <f>'3820 PASIVOS CALIFICACIÓN Y ...'!F150</f>
        <v>2024-08</v>
      </c>
      <c r="L144" s="64">
        <f>'3820 PASIVOS CALIFICACIÓN Y ...'!G150</f>
        <v>341779.83999999997</v>
      </c>
      <c r="M144" s="101">
        <f t="shared" si="20"/>
        <v>341779.83999999997</v>
      </c>
      <c r="N144" s="101">
        <f t="shared" si="18"/>
        <v>342612.46298322547</v>
      </c>
      <c r="O144" s="102">
        <f t="shared" si="19"/>
        <v>342612.46298322547</v>
      </c>
      <c r="P144" s="103">
        <f t="shared" si="21"/>
        <v>7.7464574115282877E-5</v>
      </c>
    </row>
    <row r="145" spans="1:16" outlineLevel="1" x14ac:dyDescent="0.25">
      <c r="A145" s="104" t="s">
        <v>489</v>
      </c>
      <c r="B145" s="100"/>
      <c r="C145" s="100"/>
      <c r="D145" s="100"/>
      <c r="E145" s="100"/>
      <c r="F145" s="100"/>
      <c r="G145" s="100"/>
      <c r="H145" s="100"/>
      <c r="I145" s="111">
        <v>144.02000000000001</v>
      </c>
      <c r="J145" s="111" t="e">
        <f t="shared" si="17"/>
        <v>#DIV/0!</v>
      </c>
      <c r="K145" s="112"/>
      <c r="L145" s="64">
        <f>SUBTOTAL(9,L88:L144)</f>
        <v>10198478.021333337</v>
      </c>
      <c r="M145" s="101">
        <f>SUBTOTAL(9,M88:M144)</f>
        <v>10198478.021333337</v>
      </c>
      <c r="N145" s="64">
        <f>SUBTOTAL(9,N88:N144)</f>
        <v>12285019.054168049</v>
      </c>
      <c r="O145" s="119">
        <f>SUBTOTAL(9,O88:O144)</f>
        <v>12285019.054168049</v>
      </c>
      <c r="P145" s="106">
        <f>SUM(P87:P144)</f>
        <v>2.7853855419378102E-3</v>
      </c>
    </row>
    <row r="146" spans="1:16" outlineLevel="2" x14ac:dyDescent="0.25">
      <c r="A146" s="100" t="str">
        <f>'3820 PASIVOS CALIFICACIÓN Y ...'!A83</f>
        <v>DIAN</v>
      </c>
      <c r="B146" s="100">
        <f>'3820 PASIVOS CALIFICACIÓN Y ...'!B83</f>
        <v>800197268</v>
      </c>
      <c r="C146" s="100" t="s">
        <v>542</v>
      </c>
      <c r="D146" s="100" t="s">
        <v>11</v>
      </c>
      <c r="E146" s="100" t="s">
        <v>10</v>
      </c>
      <c r="F146" s="100" t="s">
        <v>25</v>
      </c>
      <c r="G146" s="120">
        <v>43344</v>
      </c>
      <c r="H146" s="111">
        <v>99.47</v>
      </c>
      <c r="I146" s="111">
        <v>144.02000000000001</v>
      </c>
      <c r="J146" s="111">
        <f t="shared" si="17"/>
        <v>1.4478737307730976</v>
      </c>
      <c r="K146" s="112">
        <f>'3820 PASIVOS CALIFICACIÓN Y ...'!F83</f>
        <v>3003623221450</v>
      </c>
      <c r="L146" s="64">
        <f>'3820 PASIVOS CALIFICACIÓN Y ...'!G83</f>
        <v>13046000</v>
      </c>
      <c r="M146" s="101">
        <f t="shared" ref="M146:M153" si="22">L146</f>
        <v>13046000</v>
      </c>
      <c r="N146" s="101">
        <f t="shared" si="18"/>
        <v>18888960.691665832</v>
      </c>
      <c r="O146" s="102">
        <f>N146</f>
        <v>18888960.691665832</v>
      </c>
      <c r="P146" s="103">
        <f>O146/$O$505</f>
        <v>4.2707882915860333E-3</v>
      </c>
    </row>
    <row r="147" spans="1:16" outlineLevel="2" x14ac:dyDescent="0.25">
      <c r="A147" s="100" t="str">
        <f>'3820 PASIVOS CALIFICACIÓN Y ...'!A84</f>
        <v>DIAN</v>
      </c>
      <c r="B147" s="100">
        <f>'3820 PASIVOS CALIFICACIÓN Y ...'!B84</f>
        <v>800197268</v>
      </c>
      <c r="C147" s="100" t="s">
        <v>542</v>
      </c>
      <c r="D147" s="100" t="s">
        <v>11</v>
      </c>
      <c r="E147" s="100" t="s">
        <v>10</v>
      </c>
      <c r="F147" s="100" t="s">
        <v>25</v>
      </c>
      <c r="G147" s="120">
        <v>43525</v>
      </c>
      <c r="H147" s="111">
        <v>101.62</v>
      </c>
      <c r="I147" s="111">
        <v>144.02000000000001</v>
      </c>
      <c r="J147" s="111">
        <f t="shared" si="17"/>
        <v>1.4172407006494785</v>
      </c>
      <c r="K147" s="112">
        <f>'3820 PASIVOS CALIFICACIÓN Y ...'!F84</f>
        <v>3004600559345</v>
      </c>
      <c r="L147" s="64">
        <f>'3820 PASIVOS CALIFICACIÓN Y ...'!G84</f>
        <v>14492000</v>
      </c>
      <c r="M147" s="101">
        <f t="shared" si="22"/>
        <v>14492000</v>
      </c>
      <c r="N147" s="101">
        <f t="shared" si="18"/>
        <v>20538652.233812243</v>
      </c>
      <c r="O147" s="102">
        <f>N147</f>
        <v>20538652.233812243</v>
      </c>
      <c r="P147" s="103">
        <f>O147/$O$505</f>
        <v>4.6437830496319854E-3</v>
      </c>
    </row>
    <row r="148" spans="1:16" outlineLevel="2" x14ac:dyDescent="0.25">
      <c r="A148" s="100" t="str">
        <f>'3820 PASIVOS CALIFICACIÓN Y ...'!A85</f>
        <v>DIAN</v>
      </c>
      <c r="B148" s="100">
        <f>'3820 PASIVOS CALIFICACIÓN Y ...'!B85</f>
        <v>800197268</v>
      </c>
      <c r="C148" s="100" t="s">
        <v>542</v>
      </c>
      <c r="D148" s="100" t="s">
        <v>11</v>
      </c>
      <c r="E148" s="100" t="s">
        <v>10</v>
      </c>
      <c r="F148" s="100" t="s">
        <v>25</v>
      </c>
      <c r="G148" s="120">
        <v>43586</v>
      </c>
      <c r="H148" s="111">
        <v>102.44</v>
      </c>
      <c r="I148" s="111">
        <v>144.02000000000001</v>
      </c>
      <c r="J148" s="111">
        <f t="shared" si="17"/>
        <v>1.4058961343225305</v>
      </c>
      <c r="K148" s="112">
        <f>'3820 PASIVOS CALIFICACIÓN Y ...'!F85</f>
        <v>3004504082193</v>
      </c>
      <c r="L148" s="64">
        <f>'3820 PASIVOS CALIFICACIÓN Y ...'!G85</f>
        <v>33087000</v>
      </c>
      <c r="M148" s="101">
        <f t="shared" si="22"/>
        <v>33087000</v>
      </c>
      <c r="N148" s="101">
        <f t="shared" si="18"/>
        <v>46516885.396329567</v>
      </c>
      <c r="O148" s="102">
        <f>N148</f>
        <v>46516885.396329567</v>
      </c>
      <c r="P148" s="103">
        <f>O148/$O$505</f>
        <v>1.0517453699787087E-2</v>
      </c>
    </row>
    <row r="149" spans="1:16" outlineLevel="2" x14ac:dyDescent="0.25">
      <c r="A149" s="100" t="str">
        <f>'3820 PASIVOS CALIFICACIÓN Y ...'!A86</f>
        <v>DIAN</v>
      </c>
      <c r="B149" s="100">
        <f>'3820 PASIVOS CALIFICACIÓN Y ...'!B86</f>
        <v>800197268</v>
      </c>
      <c r="C149" s="100" t="s">
        <v>542</v>
      </c>
      <c r="D149" s="100" t="s">
        <v>11</v>
      </c>
      <c r="E149" s="100" t="s">
        <v>10</v>
      </c>
      <c r="F149" s="100" t="s">
        <v>25</v>
      </c>
      <c r="G149" s="120">
        <v>43647</v>
      </c>
      <c r="H149" s="111">
        <v>102.94</v>
      </c>
      <c r="I149" s="111">
        <v>144.02000000000001</v>
      </c>
      <c r="J149" s="111">
        <f t="shared" si="17"/>
        <v>1.3990674179133478</v>
      </c>
      <c r="K149" s="112">
        <f>'3820 PASIVOS CALIFICACIÓN Y ...'!F86</f>
        <v>3004650107333</v>
      </c>
      <c r="L149" s="64">
        <f>'3820 PASIVOS CALIFICACIÓN Y ...'!G86</f>
        <v>90215000</v>
      </c>
      <c r="M149" s="101">
        <f t="shared" si="22"/>
        <v>90215000</v>
      </c>
      <c r="N149" s="101">
        <f t="shared" si="18"/>
        <v>126216867.10705267</v>
      </c>
      <c r="O149" s="102">
        <f>N149</f>
        <v>126216867.10705267</v>
      </c>
      <c r="P149" s="103">
        <f>O149/$O$505</f>
        <v>2.8537595426269696E-2</v>
      </c>
    </row>
    <row r="150" spans="1:16" outlineLevel="2" x14ac:dyDescent="0.25">
      <c r="A150" s="100" t="str">
        <f>'3820 PASIVOS CALIFICACIÓN Y ...'!A87</f>
        <v>DIAN</v>
      </c>
      <c r="B150" s="100">
        <f>'3820 PASIVOS CALIFICACIÓN Y ...'!B87</f>
        <v>800197268</v>
      </c>
      <c r="C150" s="100" t="s">
        <v>542</v>
      </c>
      <c r="D150" s="100" t="s">
        <v>11</v>
      </c>
      <c r="E150" s="100" t="s">
        <v>10</v>
      </c>
      <c r="F150" s="100" t="s">
        <v>25</v>
      </c>
      <c r="G150" s="120">
        <v>43831</v>
      </c>
      <c r="H150" s="113">
        <v>104.24</v>
      </c>
      <c r="I150" s="111">
        <v>144.02000000000001</v>
      </c>
      <c r="J150" s="111">
        <f t="shared" si="17"/>
        <v>1.381619339984651</v>
      </c>
      <c r="K150" s="112">
        <f>'3820 PASIVOS CALIFICACIÓN Y ...'!F87</f>
        <v>3004614785563</v>
      </c>
      <c r="L150" s="64">
        <f>'3820 PASIVOS CALIFICACIÓN Y ...'!G87</f>
        <v>58588000</v>
      </c>
      <c r="M150" s="101">
        <f t="shared" si="22"/>
        <v>58588000</v>
      </c>
      <c r="N150" s="101">
        <f t="shared" si="18"/>
        <v>80946313.89102073</v>
      </c>
      <c r="O150" s="102">
        <f>N150</f>
        <v>80946313.89102073</v>
      </c>
      <c r="P150" s="103">
        <f>O150/$O$505</f>
        <v>1.8301937054977867E-2</v>
      </c>
    </row>
    <row r="151" spans="1:16" outlineLevel="2" x14ac:dyDescent="0.25">
      <c r="A151" s="100" t="str">
        <f>'3820 PASIVOS CALIFICACIÓN Y ...'!A88</f>
        <v>DIAN</v>
      </c>
      <c r="B151" s="100">
        <f>'3820 PASIVOS CALIFICACIÓN Y ...'!B88</f>
        <v>800197268</v>
      </c>
      <c r="C151" s="100" t="s">
        <v>542</v>
      </c>
      <c r="D151" s="100" t="s">
        <v>11</v>
      </c>
      <c r="E151" s="100" t="s">
        <v>10</v>
      </c>
      <c r="F151" s="100" t="s">
        <v>25</v>
      </c>
      <c r="G151" s="120">
        <v>43891</v>
      </c>
      <c r="H151" s="111">
        <v>105.53</v>
      </c>
      <c r="I151" s="111">
        <v>144.02000000000001</v>
      </c>
      <c r="J151" s="111">
        <f t="shared" si="17"/>
        <v>1.364730408414669</v>
      </c>
      <c r="K151" s="112">
        <f>'3820 PASIVOS CALIFICACIÓN Y ...'!F88</f>
        <v>3004615796003</v>
      </c>
      <c r="L151" s="64">
        <f>'3820 PASIVOS CALIFICACIÓN Y ...'!G88</f>
        <v>73592000</v>
      </c>
      <c r="M151" s="101">
        <f t="shared" si="22"/>
        <v>73592000</v>
      </c>
      <c r="N151" s="101">
        <f t="shared" si="18"/>
        <v>100433240.21605232</v>
      </c>
      <c r="O151" s="102">
        <f t="shared" ref="O151:O161" si="23">N151</f>
        <v>100433240.21605232</v>
      </c>
      <c r="P151" s="103">
        <f t="shared" ref="P151:P164" si="24">O151/$O$505</f>
        <v>2.2707925195165211E-2</v>
      </c>
    </row>
    <row r="152" spans="1:16" outlineLevel="2" x14ac:dyDescent="0.25">
      <c r="A152" s="100" t="str">
        <f>'3820 PASIVOS CALIFICACIÓN Y ...'!A89</f>
        <v>DIAN</v>
      </c>
      <c r="B152" s="100">
        <f>'3820 PASIVOS CALIFICACIÓN Y ...'!B89</f>
        <v>800197268</v>
      </c>
      <c r="C152" s="100" t="s">
        <v>542</v>
      </c>
      <c r="D152" s="100" t="s">
        <v>11</v>
      </c>
      <c r="E152" s="100" t="s">
        <v>10</v>
      </c>
      <c r="F152" s="100" t="s">
        <v>25</v>
      </c>
      <c r="G152" s="120">
        <v>45352</v>
      </c>
      <c r="H152" s="117">
        <v>141.47999999999999</v>
      </c>
      <c r="I152" s="111">
        <v>144.02000000000001</v>
      </c>
      <c r="J152" s="111">
        <f t="shared" ref="J152:J164" si="25">I152/H152</f>
        <v>1.0179530675713884</v>
      </c>
      <c r="K152" s="112">
        <f>'3820 PASIVOS CALIFICACIÓN Y ...'!F89</f>
        <v>3004658294036</v>
      </c>
      <c r="L152" s="64">
        <f>'3820 PASIVOS CALIFICACIÓN Y ...'!G89</f>
        <v>89153000</v>
      </c>
      <c r="M152" s="101">
        <f t="shared" si="22"/>
        <v>89153000</v>
      </c>
      <c r="N152" s="101">
        <f t="shared" si="18"/>
        <v>90753569.833191991</v>
      </c>
      <c r="O152" s="102">
        <f t="shared" si="23"/>
        <v>90753569.833191991</v>
      </c>
      <c r="P152" s="103">
        <f t="shared" si="24"/>
        <v>2.0519354653231056E-2</v>
      </c>
    </row>
    <row r="153" spans="1:16" outlineLevel="2" x14ac:dyDescent="0.25">
      <c r="A153" s="100" t="str">
        <f>'3820 PASIVOS CALIFICACIÓN Y ...'!A90</f>
        <v>DIAN</v>
      </c>
      <c r="B153" s="100">
        <f>'3820 PASIVOS CALIFICACIÓN Y ...'!B90</f>
        <v>800197268</v>
      </c>
      <c r="C153" s="100" t="s">
        <v>542</v>
      </c>
      <c r="D153" s="100" t="s">
        <v>11</v>
      </c>
      <c r="E153" s="100" t="s">
        <v>10</v>
      </c>
      <c r="F153" s="100" t="s">
        <v>25</v>
      </c>
      <c r="G153" s="120">
        <v>45536</v>
      </c>
      <c r="H153" s="116">
        <v>143.66999999999999</v>
      </c>
      <c r="I153" s="111">
        <v>144.02000000000001</v>
      </c>
      <c r="J153" s="111">
        <f t="shared" si="25"/>
        <v>1.0024361383726597</v>
      </c>
      <c r="K153" s="112">
        <f>'3820 PASIVOS CALIFICACIÓN Y ...'!F90</f>
        <v>3004692025203</v>
      </c>
      <c r="L153" s="64">
        <f>'3820 PASIVOS CALIFICACIÓN Y ...'!G90</f>
        <v>109644000</v>
      </c>
      <c r="M153" s="101">
        <f t="shared" si="22"/>
        <v>109644000</v>
      </c>
      <c r="N153" s="101">
        <f t="shared" si="18"/>
        <v>109911107.9557319</v>
      </c>
      <c r="O153" s="102">
        <f t="shared" si="23"/>
        <v>109911107.9557319</v>
      </c>
      <c r="P153" s="103">
        <f t="shared" si="24"/>
        <v>2.4850868220595092E-2</v>
      </c>
    </row>
    <row r="154" spans="1:16" outlineLevel="1" x14ac:dyDescent="0.25">
      <c r="A154" s="104" t="s">
        <v>487</v>
      </c>
      <c r="B154" s="100"/>
      <c r="C154" s="100"/>
      <c r="D154" s="100"/>
      <c r="E154" s="100"/>
      <c r="F154" s="100"/>
      <c r="G154" s="100"/>
      <c r="H154" s="100"/>
      <c r="I154" s="111">
        <v>144.02000000000001</v>
      </c>
      <c r="J154" s="111" t="e">
        <f t="shared" si="25"/>
        <v>#DIV/0!</v>
      </c>
      <c r="K154" s="112"/>
      <c r="L154" s="64">
        <f>SUBTOTAL(9,L146:L153)</f>
        <v>481817000</v>
      </c>
      <c r="M154" s="101">
        <f>SUBTOTAL(9,M146:M153)</f>
        <v>481817000</v>
      </c>
      <c r="N154" s="64">
        <f>SUBTOTAL(9,N146:N153)</f>
        <v>594205597.32485723</v>
      </c>
      <c r="O154" s="119">
        <f>SUBTOTAL(9,O146:O153)</f>
        <v>594205597.32485723</v>
      </c>
      <c r="P154" s="106">
        <f>SUM(P146:P153)</f>
        <v>0.13434970559124401</v>
      </c>
    </row>
    <row r="155" spans="1:16" outlineLevel="2" x14ac:dyDescent="0.25">
      <c r="A155" s="100" t="str">
        <f>'3820 PASIVOS CALIFICACIÓN Y ...'!A152</f>
        <v>NUEVA EPS</v>
      </c>
      <c r="B155" s="100">
        <f>'3820 PASIVOS CALIFICACIÓN Y ...'!B152</f>
        <v>802019954</v>
      </c>
      <c r="C155" s="100" t="s">
        <v>544</v>
      </c>
      <c r="D155" s="100" t="s">
        <v>11</v>
      </c>
      <c r="E155" s="100" t="s">
        <v>10</v>
      </c>
      <c r="F155" s="100" t="s">
        <v>25</v>
      </c>
      <c r="G155" s="100"/>
      <c r="H155" s="111">
        <v>144.02000000000001</v>
      </c>
      <c r="I155" s="111">
        <v>144.02000000000001</v>
      </c>
      <c r="J155" s="111">
        <f t="shared" si="25"/>
        <v>1</v>
      </c>
      <c r="K155" s="112">
        <f>'3820 PASIVOS CALIFICACIÓN Y ...'!F152</f>
        <v>0</v>
      </c>
      <c r="L155" s="64">
        <f>'3820 PASIVOS CALIFICACIÓN Y ...'!G152</f>
        <v>111900</v>
      </c>
      <c r="M155" s="101">
        <f>L155</f>
        <v>111900</v>
      </c>
      <c r="N155" s="101">
        <f t="shared" si="18"/>
        <v>111900</v>
      </c>
      <c r="O155" s="102">
        <f t="shared" si="23"/>
        <v>111900</v>
      </c>
      <c r="P155" s="103">
        <f t="shared" si="24"/>
        <v>2.5300556109438899E-5</v>
      </c>
    </row>
    <row r="156" spans="1:16" outlineLevel="1" x14ac:dyDescent="0.25">
      <c r="A156" s="104" t="s">
        <v>490</v>
      </c>
      <c r="B156" s="100"/>
      <c r="C156" s="100"/>
      <c r="D156" s="100"/>
      <c r="E156" s="100"/>
      <c r="F156" s="100"/>
      <c r="G156" s="100"/>
      <c r="H156" s="100"/>
      <c r="I156" s="111">
        <v>144.02000000000001</v>
      </c>
      <c r="J156" s="111" t="e">
        <f t="shared" si="25"/>
        <v>#DIV/0!</v>
      </c>
      <c r="K156" s="112"/>
      <c r="L156" s="64">
        <f>SUBTOTAL(9,L155:L155)</f>
        <v>111900</v>
      </c>
      <c r="M156" s="101">
        <f>SUBTOTAL(9,M155:M155)</f>
        <v>111900</v>
      </c>
      <c r="N156" s="64">
        <f>SUBTOTAL(9,N155:N155)</f>
        <v>111900</v>
      </c>
      <c r="O156" s="119">
        <f>SUBTOTAL(9,O155:O155)</f>
        <v>111900</v>
      </c>
      <c r="P156" s="106">
        <f t="shared" si="24"/>
        <v>2.5300556109438899E-5</v>
      </c>
    </row>
    <row r="157" spans="1:16" outlineLevel="2" x14ac:dyDescent="0.25">
      <c r="A157" s="100" t="str">
        <f>'3820 PASIVOS CALIFICACIÓN Y ...'!A154</f>
        <v>SALUD TOTAL EPS</v>
      </c>
      <c r="B157" s="100">
        <f>'3820 PASIVOS CALIFICACIÓN Y ...'!B154</f>
        <v>800130907</v>
      </c>
      <c r="C157" s="100" t="s">
        <v>545</v>
      </c>
      <c r="D157" s="100" t="s">
        <v>11</v>
      </c>
      <c r="E157" s="100" t="s">
        <v>10</v>
      </c>
      <c r="F157" s="100" t="s">
        <v>25</v>
      </c>
      <c r="G157" s="100"/>
      <c r="H157" s="111">
        <v>144.02000000000001</v>
      </c>
      <c r="I157" s="111">
        <v>144.02000000000001</v>
      </c>
      <c r="J157" s="111">
        <f t="shared" si="25"/>
        <v>1</v>
      </c>
      <c r="K157" s="121">
        <f>'3820 PASIVOS CALIFICACIÓN Y ...'!F154</f>
        <v>811012461</v>
      </c>
      <c r="L157" s="64">
        <f>'3820 PASIVOS CALIFICACIÓN Y ...'!G154</f>
        <v>831400</v>
      </c>
      <c r="M157" s="101">
        <f>L157</f>
        <v>831400</v>
      </c>
      <c r="N157" s="101">
        <f t="shared" si="18"/>
        <v>831400</v>
      </c>
      <c r="O157" s="102">
        <f t="shared" si="23"/>
        <v>831400</v>
      </c>
      <c r="P157" s="103">
        <f t="shared" si="24"/>
        <v>1.879792881982797E-4</v>
      </c>
    </row>
    <row r="158" spans="1:16" outlineLevel="1" x14ac:dyDescent="0.25">
      <c r="A158" s="104" t="s">
        <v>491</v>
      </c>
      <c r="B158" s="100"/>
      <c r="C158" s="100"/>
      <c r="D158" s="100"/>
      <c r="E158" s="100"/>
      <c r="F158" s="100"/>
      <c r="G158" s="100"/>
      <c r="H158" s="100"/>
      <c r="I158" s="111">
        <v>144.02000000000001</v>
      </c>
      <c r="J158" s="111" t="e">
        <f t="shared" si="25"/>
        <v>#DIV/0!</v>
      </c>
      <c r="K158" s="121"/>
      <c r="L158" s="64">
        <f>SUBTOTAL(9,L157:L157)</f>
        <v>831400</v>
      </c>
      <c r="M158" s="101">
        <f>SUBTOTAL(9,M157:M157)</f>
        <v>831400</v>
      </c>
      <c r="N158" s="64">
        <f>SUBTOTAL(9,N157:N157)</f>
        <v>831400</v>
      </c>
      <c r="O158" s="119">
        <f>SUBTOTAL(9,O157:O157)</f>
        <v>831400</v>
      </c>
      <c r="P158" s="106">
        <f t="shared" si="24"/>
        <v>1.879792881982797E-4</v>
      </c>
    </row>
    <row r="159" spans="1:16" ht="15" customHeight="1" outlineLevel="2" x14ac:dyDescent="0.25">
      <c r="A159" s="100" t="str">
        <f>'3820 PASIVOS CALIFICACIÓN Y ...'!A156</f>
        <v>SANITAS EPS</v>
      </c>
      <c r="B159" s="100">
        <f>'3820 PASIVOS CALIFICACIÓN Y ...'!B156</f>
        <v>800251440</v>
      </c>
      <c r="C159" s="100" t="s">
        <v>546</v>
      </c>
      <c r="D159" s="100" t="s">
        <v>11</v>
      </c>
      <c r="E159" s="100" t="s">
        <v>10</v>
      </c>
      <c r="F159" s="100" t="s">
        <v>25</v>
      </c>
      <c r="G159" s="100"/>
      <c r="H159" s="111">
        <v>144.02000000000001</v>
      </c>
      <c r="I159" s="111">
        <v>144.02000000000001</v>
      </c>
      <c r="J159" s="111">
        <f t="shared" si="25"/>
        <v>1</v>
      </c>
      <c r="K159" s="112">
        <f>'3820 PASIVOS CALIFICACIÓN Y ...'!F156</f>
        <v>0</v>
      </c>
      <c r="L159" s="64">
        <f>'3820 PASIVOS CALIFICACIÓN Y ...'!G156</f>
        <v>3032225</v>
      </c>
      <c r="M159" s="101">
        <f>L159</f>
        <v>3032225</v>
      </c>
      <c r="N159" s="101">
        <f t="shared" si="18"/>
        <v>3032225</v>
      </c>
      <c r="O159" s="102">
        <f t="shared" si="23"/>
        <v>3032225</v>
      </c>
      <c r="P159" s="103">
        <f t="shared" si="24"/>
        <v>6.8558515414605329E-4</v>
      </c>
    </row>
    <row r="160" spans="1:16" ht="15" customHeight="1" outlineLevel="1" x14ac:dyDescent="0.25">
      <c r="A160" s="104" t="s">
        <v>492</v>
      </c>
      <c r="B160" s="100"/>
      <c r="C160" s="100"/>
      <c r="D160" s="100"/>
      <c r="E160" s="100"/>
      <c r="F160" s="100"/>
      <c r="G160" s="100"/>
      <c r="H160" s="100"/>
      <c r="I160" s="111">
        <v>144.02000000000001</v>
      </c>
      <c r="J160" s="111" t="e">
        <f t="shared" si="25"/>
        <v>#DIV/0!</v>
      </c>
      <c r="K160" s="112"/>
      <c r="L160" s="64">
        <f>SUBTOTAL(9,L159:L159)</f>
        <v>3032225</v>
      </c>
      <c r="M160" s="101">
        <f>SUBTOTAL(9,M159:M159)</f>
        <v>3032225</v>
      </c>
      <c r="N160" s="64">
        <f>SUBTOTAL(9,N159:N159)</f>
        <v>3032225</v>
      </c>
      <c r="O160" s="119">
        <f>SUBTOTAL(9,O159:O159)</f>
        <v>3032225</v>
      </c>
      <c r="P160" s="106">
        <f t="shared" si="24"/>
        <v>6.8558515414605329E-4</v>
      </c>
    </row>
    <row r="161" spans="1:16" ht="15" customHeight="1" outlineLevel="1" x14ac:dyDescent="0.25">
      <c r="A161" s="37" t="str">
        <f>+'3820 PASIVOS CALIFICACIÓN Y ...'!A158</f>
        <v>COLPENSIONES</v>
      </c>
      <c r="B161" s="28">
        <f>+'3820 PASIVOS CALIFICACIÓN Y ...'!B158</f>
        <v>900336004</v>
      </c>
      <c r="C161" s="28" t="s">
        <v>858</v>
      </c>
      <c r="D161" s="100" t="s">
        <v>11</v>
      </c>
      <c r="E161" s="100" t="s">
        <v>10</v>
      </c>
      <c r="F161" s="100" t="s">
        <v>25</v>
      </c>
      <c r="G161" s="144">
        <v>36160</v>
      </c>
      <c r="H161" s="111">
        <v>99.47</v>
      </c>
      <c r="I161" s="111">
        <v>144.02000000000001</v>
      </c>
      <c r="J161" s="111">
        <f t="shared" si="25"/>
        <v>1.4478737307730976</v>
      </c>
      <c r="K161" s="121">
        <f>'3820 PASIVOS CALIFICACIÓN Y ...'!F158</f>
        <v>0</v>
      </c>
      <c r="L161" s="76">
        <f>+'3820 PASIVOS CALIFICACIÓN Y ...'!G158</f>
        <v>274300</v>
      </c>
      <c r="M161" s="101">
        <f>+L161</f>
        <v>274300</v>
      </c>
      <c r="N161" s="101">
        <f t="shared" si="18"/>
        <v>397151.76435106067</v>
      </c>
      <c r="O161" s="102">
        <f t="shared" si="23"/>
        <v>397151.76435106067</v>
      </c>
      <c r="P161" s="106">
        <f t="shared" si="24"/>
        <v>8.9795893636520689E-5</v>
      </c>
    </row>
    <row r="162" spans="1:16" ht="15" customHeight="1" outlineLevel="1" x14ac:dyDescent="0.25">
      <c r="A162" s="28" t="str">
        <f>+'3820 PASIVOS CALIFICACIÓN Y ...'!A159</f>
        <v>Total COLPENSIONES</v>
      </c>
      <c r="B162" s="28"/>
      <c r="C162" s="28"/>
      <c r="D162" s="28"/>
      <c r="E162" s="28"/>
      <c r="F162" s="28"/>
      <c r="G162" s="28"/>
      <c r="H162" s="28"/>
      <c r="I162" s="75"/>
      <c r="J162" s="75"/>
      <c r="K162" s="32"/>
      <c r="L162" s="64">
        <f>SUBTOTAL(9,L161:L161)</f>
        <v>274300</v>
      </c>
      <c r="M162" s="64">
        <f>SUBTOTAL(9,M161:M161)</f>
        <v>274300</v>
      </c>
      <c r="N162" s="64">
        <f>SUBTOTAL(9,N161:N161)</f>
        <v>397151.76435106067</v>
      </c>
      <c r="O162" s="64">
        <f>SUBTOTAL(9,O161:O161)</f>
        <v>397151.76435106067</v>
      </c>
      <c r="P162" s="106">
        <f t="shared" si="24"/>
        <v>8.9795893636520689E-5</v>
      </c>
    </row>
    <row r="163" spans="1:16" ht="15" customHeight="1" x14ac:dyDescent="0.25">
      <c r="A163" s="104" t="s">
        <v>539</v>
      </c>
      <c r="B163" s="100"/>
      <c r="C163" s="100"/>
      <c r="D163" s="100"/>
      <c r="E163" s="100"/>
      <c r="F163" s="100"/>
      <c r="G163" s="100"/>
      <c r="H163" s="100"/>
      <c r="I163" s="111">
        <v>144.02000000000001</v>
      </c>
      <c r="J163" s="111" t="e">
        <f t="shared" si="25"/>
        <v>#DIV/0!</v>
      </c>
      <c r="K163" s="112"/>
      <c r="L163" s="64">
        <f>SUBTOTAL(9,L88:L162)</f>
        <v>496265303.02133334</v>
      </c>
      <c r="M163" s="64">
        <f>SUBTOTAL(9,M88:M162)</f>
        <v>496265303.02133334</v>
      </c>
      <c r="N163" s="64">
        <f>SUBTOTAL(9,N88:N162)</f>
        <v>610863293.14337623</v>
      </c>
      <c r="O163" s="64">
        <f>SUBTOTAL(9,O88:O162)</f>
        <v>610863293.14337623</v>
      </c>
      <c r="P163" s="106">
        <f>P160+P158+P156+P154+P145</f>
        <v>0.13803395613163558</v>
      </c>
    </row>
    <row r="164" spans="1:16" x14ac:dyDescent="0.25">
      <c r="A164" s="122" t="s">
        <v>547</v>
      </c>
      <c r="B164" s="122"/>
      <c r="C164" s="122"/>
      <c r="D164" s="122"/>
      <c r="E164" s="122"/>
      <c r="F164" s="122"/>
      <c r="G164" s="122"/>
      <c r="H164" s="122"/>
      <c r="I164" s="111">
        <v>144.02000000000001</v>
      </c>
      <c r="J164" s="111" t="e">
        <f t="shared" si="25"/>
        <v>#DIV/0!</v>
      </c>
      <c r="K164" s="100"/>
      <c r="L164" s="64">
        <f>L163</f>
        <v>496265303.02133334</v>
      </c>
      <c r="M164" s="101">
        <f>M163</f>
        <v>496265303.02133334</v>
      </c>
      <c r="N164" s="101">
        <f>N163</f>
        <v>610863293.14337623</v>
      </c>
      <c r="O164" s="123">
        <f>O163</f>
        <v>610863293.14337623</v>
      </c>
      <c r="P164" s="106">
        <f t="shared" si="24"/>
        <v>0.13811600557078293</v>
      </c>
    </row>
    <row r="165" spans="1:16" x14ac:dyDescent="0.25">
      <c r="A165" s="57"/>
      <c r="B165" s="57"/>
      <c r="C165" s="57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</row>
    <row r="166" spans="1:16" x14ac:dyDescent="0.25">
      <c r="A166" s="151"/>
      <c r="B166" s="151"/>
      <c r="C166" s="151"/>
      <c r="D166" s="151"/>
      <c r="E166" s="151"/>
      <c r="F166" s="151"/>
      <c r="G166" s="151"/>
      <c r="H166" s="151"/>
      <c r="I166" s="151"/>
      <c r="J166" s="151"/>
      <c r="K166" s="151"/>
      <c r="L166" s="151"/>
      <c r="M166" s="151"/>
      <c r="N166" s="151"/>
      <c r="O166" s="151"/>
      <c r="P166" s="151"/>
    </row>
    <row r="167" spans="1:16" x14ac:dyDescent="0.25">
      <c r="A167" s="108">
        <v>2</v>
      </c>
      <c r="B167" s="108">
        <v>4</v>
      </c>
      <c r="C167" s="108">
        <v>6</v>
      </c>
      <c r="D167" s="108">
        <v>8</v>
      </c>
      <c r="E167" s="108">
        <v>10</v>
      </c>
      <c r="F167" s="108">
        <v>12</v>
      </c>
      <c r="G167" s="108"/>
      <c r="H167" s="108"/>
      <c r="I167" s="108"/>
      <c r="J167" s="108"/>
      <c r="K167" s="108">
        <v>13</v>
      </c>
      <c r="L167" s="108">
        <v>14</v>
      </c>
      <c r="M167" s="108">
        <v>16</v>
      </c>
      <c r="N167" s="108">
        <v>18</v>
      </c>
      <c r="O167" s="108">
        <v>20</v>
      </c>
      <c r="P167" s="108">
        <v>24</v>
      </c>
    </row>
    <row r="168" spans="1:16" x14ac:dyDescent="0.25">
      <c r="A168" s="108" t="s">
        <v>14</v>
      </c>
      <c r="B168" s="108" t="s">
        <v>15</v>
      </c>
      <c r="C168" s="108" t="s">
        <v>16</v>
      </c>
      <c r="D168" s="108" t="s">
        <v>17</v>
      </c>
      <c r="E168" s="108" t="s">
        <v>9</v>
      </c>
      <c r="F168" s="108" t="s">
        <v>18</v>
      </c>
      <c r="G168" s="108"/>
      <c r="H168" s="108"/>
      <c r="I168" s="108"/>
      <c r="J168" s="108"/>
      <c r="K168" s="108" t="s">
        <v>19</v>
      </c>
      <c r="L168" s="108" t="s">
        <v>20</v>
      </c>
      <c r="M168" s="108" t="s">
        <v>21</v>
      </c>
      <c r="N168" s="108" t="s">
        <v>22</v>
      </c>
      <c r="O168" s="108" t="s">
        <v>23</v>
      </c>
      <c r="P168" s="108" t="s">
        <v>24</v>
      </c>
    </row>
    <row r="169" spans="1:16" x14ac:dyDescent="0.25">
      <c r="A169" s="54" t="s">
        <v>8</v>
      </c>
      <c r="B169" s="54"/>
      <c r="C169" s="54" t="s">
        <v>8</v>
      </c>
      <c r="D169" s="54" t="s">
        <v>8</v>
      </c>
      <c r="E169" s="54" t="s">
        <v>8</v>
      </c>
      <c r="F169" s="54" t="s">
        <v>8</v>
      </c>
      <c r="G169" s="54"/>
      <c r="H169" s="54"/>
      <c r="I169" s="54"/>
      <c r="J169" s="54"/>
      <c r="K169" s="54"/>
      <c r="L169" s="54"/>
      <c r="M169" s="54"/>
      <c r="N169" s="54"/>
      <c r="O169" s="124"/>
      <c r="P169" s="124"/>
    </row>
    <row r="170" spans="1:16" x14ac:dyDescent="0.25">
      <c r="A170" s="125" t="s">
        <v>8</v>
      </c>
      <c r="B170" s="125" t="s">
        <v>8</v>
      </c>
      <c r="C170" s="125" t="s">
        <v>8</v>
      </c>
      <c r="D170" s="125" t="s">
        <v>8</v>
      </c>
      <c r="E170" s="125" t="s">
        <v>8</v>
      </c>
      <c r="F170" s="125" t="s">
        <v>8</v>
      </c>
      <c r="G170" s="125"/>
      <c r="H170" s="125"/>
      <c r="I170" s="125"/>
      <c r="J170" s="125"/>
      <c r="K170" s="125" t="s">
        <v>8</v>
      </c>
      <c r="L170" s="125" t="s">
        <v>8</v>
      </c>
      <c r="M170" s="125" t="s">
        <v>8</v>
      </c>
      <c r="N170" s="125" t="s">
        <v>8</v>
      </c>
      <c r="O170" s="125" t="s">
        <v>8</v>
      </c>
      <c r="P170" s="125" t="s">
        <v>8</v>
      </c>
    </row>
    <row r="171" spans="1:16" x14ac:dyDescent="0.25">
      <c r="A171" s="125" t="s">
        <v>8</v>
      </c>
      <c r="B171" s="125" t="s">
        <v>8</v>
      </c>
      <c r="C171" s="125" t="s">
        <v>8</v>
      </c>
      <c r="D171" s="125" t="s">
        <v>8</v>
      </c>
      <c r="E171" s="125" t="s">
        <v>8</v>
      </c>
      <c r="F171" s="125" t="s">
        <v>8</v>
      </c>
      <c r="G171" s="125"/>
      <c r="H171" s="125"/>
      <c r="I171" s="125"/>
      <c r="J171" s="125"/>
      <c r="K171" s="125" t="s">
        <v>8</v>
      </c>
      <c r="L171" s="57"/>
      <c r="M171" s="57"/>
      <c r="N171" s="57"/>
      <c r="O171" s="57"/>
      <c r="P171" s="124"/>
    </row>
    <row r="172" spans="1:16" x14ac:dyDescent="0.25">
      <c r="A172" s="57"/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</row>
    <row r="173" spans="1:16" x14ac:dyDescent="0.25">
      <c r="A173" s="151"/>
      <c r="B173" s="151"/>
      <c r="C173" s="151"/>
      <c r="D173" s="151"/>
      <c r="E173" s="151"/>
      <c r="F173" s="151"/>
      <c r="G173" s="151"/>
      <c r="H173" s="151"/>
      <c r="I173" s="151"/>
      <c r="J173" s="151"/>
      <c r="K173" s="151"/>
      <c r="L173" s="151"/>
      <c r="M173" s="151"/>
      <c r="N173" s="151"/>
      <c r="O173" s="151"/>
      <c r="P173" s="151"/>
    </row>
    <row r="174" spans="1:16" x14ac:dyDescent="0.25">
      <c r="A174" s="148" t="s">
        <v>856</v>
      </c>
      <c r="B174" s="149"/>
      <c r="C174" s="149"/>
      <c r="D174" s="149"/>
      <c r="E174" s="149"/>
      <c r="F174" s="149"/>
      <c r="G174" s="149"/>
      <c r="H174" s="149"/>
      <c r="I174" s="149"/>
      <c r="J174" s="149"/>
      <c r="K174" s="149"/>
      <c r="L174" s="149"/>
      <c r="M174" s="149"/>
      <c r="N174" s="149"/>
      <c r="O174" s="149"/>
      <c r="P174" s="150"/>
    </row>
    <row r="175" spans="1:16" x14ac:dyDescent="0.25">
      <c r="A175" s="108" t="s">
        <v>14</v>
      </c>
      <c r="B175" s="108" t="s">
        <v>15</v>
      </c>
      <c r="C175" s="108" t="s">
        <v>16</v>
      </c>
      <c r="D175" s="108" t="s">
        <v>17</v>
      </c>
      <c r="E175" s="108" t="s">
        <v>9</v>
      </c>
      <c r="F175" s="108" t="s">
        <v>18</v>
      </c>
      <c r="G175" s="108"/>
      <c r="H175" s="108"/>
      <c r="I175" s="108"/>
      <c r="J175" s="108"/>
      <c r="K175" s="108" t="s">
        <v>19</v>
      </c>
      <c r="L175" s="108" t="s">
        <v>20</v>
      </c>
      <c r="M175" s="108" t="s">
        <v>21</v>
      </c>
      <c r="N175" s="108" t="s">
        <v>22</v>
      </c>
      <c r="O175" s="108" t="s">
        <v>23</v>
      </c>
      <c r="P175" s="108" t="s">
        <v>24</v>
      </c>
    </row>
    <row r="176" spans="1:16" x14ac:dyDescent="0.25">
      <c r="A176" s="126" t="s">
        <v>548</v>
      </c>
      <c r="B176" s="127" t="s">
        <v>551</v>
      </c>
      <c r="C176" s="128" t="s">
        <v>552</v>
      </c>
      <c r="D176" s="128" t="s">
        <v>553</v>
      </c>
      <c r="E176" s="128" t="s">
        <v>558</v>
      </c>
      <c r="F176" s="129" t="s">
        <v>559</v>
      </c>
      <c r="G176" s="129"/>
      <c r="H176" s="129"/>
      <c r="I176" s="129"/>
      <c r="J176" s="129"/>
      <c r="K176" s="125" t="s">
        <v>8</v>
      </c>
      <c r="L176" s="57"/>
      <c r="M176" s="57"/>
      <c r="N176" s="130">
        <f>N179*66%</f>
        <v>1160262653.22</v>
      </c>
      <c r="O176" s="130">
        <f>N176</f>
        <v>1160262653.22</v>
      </c>
      <c r="P176" s="103">
        <f t="shared" ref="P176:P178" si="26">O176/$O$505</f>
        <v>0.26233503449042944</v>
      </c>
    </row>
    <row r="177" spans="1:16" x14ac:dyDescent="0.25">
      <c r="A177" s="126" t="s">
        <v>549</v>
      </c>
      <c r="B177" s="127" t="s">
        <v>554</v>
      </c>
      <c r="C177" s="128" t="s">
        <v>552</v>
      </c>
      <c r="D177" s="128" t="s">
        <v>553</v>
      </c>
      <c r="E177" s="128" t="s">
        <v>558</v>
      </c>
      <c r="F177" s="129" t="s">
        <v>559</v>
      </c>
      <c r="G177" s="129"/>
      <c r="H177" s="129"/>
      <c r="I177" s="129"/>
      <c r="J177" s="129"/>
      <c r="K177" s="125" t="s">
        <v>8</v>
      </c>
      <c r="L177" s="57"/>
      <c r="M177" s="57"/>
      <c r="N177" s="130">
        <f>N179*24%</f>
        <v>421913692.07999998</v>
      </c>
      <c r="O177" s="130">
        <f t="shared" ref="O177:O179" si="27">N177</f>
        <v>421913692.07999998</v>
      </c>
      <c r="P177" s="103">
        <f t="shared" si="26"/>
        <v>9.5394557996519802E-2</v>
      </c>
    </row>
    <row r="178" spans="1:16" x14ac:dyDescent="0.25">
      <c r="A178" s="126" t="s">
        <v>550</v>
      </c>
      <c r="B178" s="127" t="s">
        <v>555</v>
      </c>
      <c r="C178" s="128" t="s">
        <v>556</v>
      </c>
      <c r="D178" s="128" t="s">
        <v>557</v>
      </c>
      <c r="E178" s="128" t="s">
        <v>560</v>
      </c>
      <c r="F178" s="129" t="s">
        <v>559</v>
      </c>
      <c r="G178" s="129"/>
      <c r="H178" s="129"/>
      <c r="I178" s="129"/>
      <c r="J178" s="129"/>
      <c r="K178" s="57"/>
      <c r="L178" s="57"/>
      <c r="M178" s="57"/>
      <c r="N178" s="131">
        <f>N179*10%</f>
        <v>175797371.70000002</v>
      </c>
      <c r="O178" s="130">
        <f t="shared" si="27"/>
        <v>175797371.70000002</v>
      </c>
      <c r="P178" s="103">
        <f t="shared" si="26"/>
        <v>3.9747732498549924E-2</v>
      </c>
    </row>
    <row r="179" spans="1:16" x14ac:dyDescent="0.25">
      <c r="A179" s="152" t="s">
        <v>561</v>
      </c>
      <c r="B179" s="152"/>
      <c r="C179" s="152"/>
      <c r="D179" s="152"/>
      <c r="E179" s="152"/>
      <c r="F179" s="152"/>
      <c r="G179" s="152"/>
      <c r="H179" s="152"/>
      <c r="I179" s="152"/>
      <c r="J179" s="152"/>
      <c r="K179" s="152"/>
      <c r="L179" s="57"/>
      <c r="M179" s="57"/>
      <c r="N179" s="132">
        <v>1757973717</v>
      </c>
      <c r="O179" s="130">
        <f t="shared" si="27"/>
        <v>1757973717</v>
      </c>
      <c r="P179" s="133">
        <f>SUM(P176:P178)</f>
        <v>0.39747732498549915</v>
      </c>
    </row>
    <row r="180" spans="1:16" x14ac:dyDescent="0.25">
      <c r="A180" s="125"/>
      <c r="B180" s="125"/>
      <c r="C180" s="125"/>
      <c r="D180" s="125"/>
      <c r="E180" s="125"/>
      <c r="F180" s="125"/>
      <c r="G180" s="125"/>
      <c r="H180" s="125"/>
      <c r="I180" s="125"/>
      <c r="J180" s="125"/>
      <c r="K180" s="125"/>
      <c r="L180" s="125"/>
      <c r="M180" s="125"/>
      <c r="N180" s="125"/>
      <c r="O180" s="57"/>
      <c r="P180" s="124"/>
    </row>
    <row r="181" spans="1:16" x14ac:dyDescent="0.25">
      <c r="A181" s="57"/>
      <c r="B181" s="57"/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</row>
    <row r="182" spans="1:16" x14ac:dyDescent="0.25">
      <c r="A182" s="151"/>
      <c r="B182" s="151"/>
      <c r="C182" s="151"/>
      <c r="D182" s="151"/>
      <c r="E182" s="151"/>
      <c r="F182" s="151"/>
      <c r="G182" s="151"/>
      <c r="H182" s="151"/>
      <c r="I182" s="151"/>
      <c r="J182" s="151"/>
      <c r="K182" s="151"/>
      <c r="L182" s="151"/>
      <c r="M182" s="151"/>
      <c r="N182" s="151"/>
      <c r="O182" s="151"/>
      <c r="P182" s="151"/>
    </row>
    <row r="183" spans="1:16" x14ac:dyDescent="0.25">
      <c r="A183" s="148" t="s">
        <v>857</v>
      </c>
      <c r="B183" s="149"/>
      <c r="C183" s="149"/>
      <c r="D183" s="149"/>
      <c r="E183" s="149"/>
      <c r="F183" s="149"/>
      <c r="G183" s="149"/>
      <c r="H183" s="149"/>
      <c r="I183" s="149"/>
      <c r="J183" s="149"/>
      <c r="K183" s="149"/>
      <c r="L183" s="149"/>
      <c r="M183" s="149"/>
      <c r="N183" s="149"/>
      <c r="O183" s="149"/>
      <c r="P183" s="150"/>
    </row>
    <row r="184" spans="1:16" x14ac:dyDescent="0.25">
      <c r="A184" s="108" t="s">
        <v>14</v>
      </c>
      <c r="B184" s="108" t="s">
        <v>15</v>
      </c>
      <c r="C184" s="108" t="s">
        <v>16</v>
      </c>
      <c r="D184" s="108" t="s">
        <v>17</v>
      </c>
      <c r="E184" s="108" t="s">
        <v>9</v>
      </c>
      <c r="F184" s="108" t="s">
        <v>18</v>
      </c>
      <c r="G184" s="108"/>
      <c r="H184" s="108"/>
      <c r="I184" s="108"/>
      <c r="J184" s="108"/>
      <c r="K184" s="108" t="s">
        <v>19</v>
      </c>
      <c r="L184" s="108" t="s">
        <v>20</v>
      </c>
      <c r="M184" s="108" t="s">
        <v>21</v>
      </c>
      <c r="N184" s="108" t="s">
        <v>22</v>
      </c>
      <c r="O184" s="108" t="s">
        <v>23</v>
      </c>
      <c r="P184" s="108" t="s">
        <v>24</v>
      </c>
    </row>
    <row r="185" spans="1:16" x14ac:dyDescent="0.25">
      <c r="A185" s="100" t="str">
        <f>'3820 PASIVOS CALIFICACIÓN Y ...'!A179</f>
        <v xml:space="preserve"> FINEAROM S.A.S</v>
      </c>
      <c r="B185" s="100">
        <f>'3820 PASIVOS CALIFICACIÓN Y ...'!B179</f>
        <v>900220672</v>
      </c>
      <c r="C185" s="100" t="s">
        <v>8</v>
      </c>
      <c r="D185" s="100" t="s">
        <v>8</v>
      </c>
      <c r="E185" s="100" t="s">
        <v>558</v>
      </c>
      <c r="F185" s="100" t="s">
        <v>25</v>
      </c>
      <c r="G185" s="58">
        <v>44883</v>
      </c>
      <c r="H185" s="111">
        <v>124.46</v>
      </c>
      <c r="I185" s="111">
        <v>144.02000000000001</v>
      </c>
      <c r="J185" s="111">
        <f t="shared" ref="J185:J195" si="28">I185/H185</f>
        <v>1.1571589265627513</v>
      </c>
      <c r="K185" s="54" t="s">
        <v>67</v>
      </c>
      <c r="L185" s="101">
        <f>'3820 PASIVOS CALIFICACIÓN Y ...'!G179</f>
        <v>23277</v>
      </c>
      <c r="M185" s="101">
        <f t="shared" ref="M185:M195" si="29">L185</f>
        <v>23277</v>
      </c>
      <c r="N185" s="101">
        <f t="shared" ref="N185:N195" si="30">J185*L185</f>
        <v>26935.188333601163</v>
      </c>
      <c r="O185" s="134">
        <f t="shared" ref="O185:O195" si="31">N185</f>
        <v>26935.188333601163</v>
      </c>
      <c r="P185" s="135">
        <f t="shared" ref="P185:P248" si="32">O185/$O$505</f>
        <v>6.0900379245092066E-6</v>
      </c>
    </row>
    <row r="186" spans="1:16" outlineLevel="2" x14ac:dyDescent="0.25">
      <c r="A186" s="100" t="str">
        <f>'3820 PASIVOS CALIFICACIÓN Y ...'!A180</f>
        <v xml:space="preserve"> FINEAROM S.A.S</v>
      </c>
      <c r="B186" s="100">
        <f>'3820 PASIVOS CALIFICACIÓN Y ...'!B180</f>
        <v>900220672</v>
      </c>
      <c r="C186" s="62" t="s">
        <v>8</v>
      </c>
      <c r="D186" s="62" t="s">
        <v>8</v>
      </c>
      <c r="E186" s="100" t="s">
        <v>558</v>
      </c>
      <c r="F186" s="100" t="s">
        <v>562</v>
      </c>
      <c r="G186" s="58">
        <v>45533</v>
      </c>
      <c r="H186" s="116">
        <v>143.66999999999999</v>
      </c>
      <c r="I186" s="111">
        <v>144.02000000000001</v>
      </c>
      <c r="J186" s="111">
        <f t="shared" si="28"/>
        <v>1.0024361383726597</v>
      </c>
      <c r="K186" s="54" t="s">
        <v>68</v>
      </c>
      <c r="L186" s="101">
        <f>'3820 PASIVOS CALIFICACIÓN Y ...'!G180</f>
        <v>2759629</v>
      </c>
      <c r="M186" s="101">
        <f t="shared" si="29"/>
        <v>2759629</v>
      </c>
      <c r="N186" s="101">
        <f t="shared" si="30"/>
        <v>2766351.8381012045</v>
      </c>
      <c r="O186" s="102">
        <f t="shared" si="31"/>
        <v>2766351.8381012045</v>
      </c>
      <c r="P186" s="135">
        <f t="shared" si="32"/>
        <v>6.254713127643338E-4</v>
      </c>
    </row>
    <row r="187" spans="1:16" outlineLevel="2" x14ac:dyDescent="0.25">
      <c r="A187" s="100" t="str">
        <f>'3820 PASIVOS CALIFICACIÓN Y ...'!A181</f>
        <v xml:space="preserve"> FINEAROM S.A.S</v>
      </c>
      <c r="B187" s="100">
        <f>'3820 PASIVOS CALIFICACIÓN Y ...'!B181</f>
        <v>900220672</v>
      </c>
      <c r="C187" s="62" t="s">
        <v>8</v>
      </c>
      <c r="D187" s="62" t="s">
        <v>8</v>
      </c>
      <c r="E187" s="100" t="s">
        <v>558</v>
      </c>
      <c r="F187" s="100" t="s">
        <v>563</v>
      </c>
      <c r="G187" s="58">
        <v>45533</v>
      </c>
      <c r="H187" s="116">
        <v>143.66999999999999</v>
      </c>
      <c r="I187" s="111">
        <v>144.02000000000001</v>
      </c>
      <c r="J187" s="111">
        <f t="shared" si="28"/>
        <v>1.0024361383726597</v>
      </c>
      <c r="K187" s="54" t="s">
        <v>69</v>
      </c>
      <c r="L187" s="101">
        <f>'3820 PASIVOS CALIFICACIÓN Y ...'!G181</f>
        <v>8667833</v>
      </c>
      <c r="M187" s="101">
        <f t="shared" si="29"/>
        <v>8667833</v>
      </c>
      <c r="N187" s="101">
        <f t="shared" si="30"/>
        <v>8688949.0405791048</v>
      </c>
      <c r="O187" s="102">
        <f t="shared" si="31"/>
        <v>8688949.0405791048</v>
      </c>
      <c r="P187" s="135">
        <f t="shared" si="32"/>
        <v>1.9645687464988999E-3</v>
      </c>
    </row>
    <row r="188" spans="1:16" outlineLevel="2" x14ac:dyDescent="0.25">
      <c r="A188" s="100" t="str">
        <f>'3820 PASIVOS CALIFICACIÓN Y ...'!A182</f>
        <v xml:space="preserve"> FINEAROM S.A.S</v>
      </c>
      <c r="B188" s="100">
        <f>'3820 PASIVOS CALIFICACIÓN Y ...'!B182</f>
        <v>900220672</v>
      </c>
      <c r="C188" s="57"/>
      <c r="D188" s="57"/>
      <c r="E188" s="100" t="s">
        <v>558</v>
      </c>
      <c r="F188" s="100" t="s">
        <v>564</v>
      </c>
      <c r="G188" s="58">
        <v>45536</v>
      </c>
      <c r="H188" s="116">
        <v>143.66999999999999</v>
      </c>
      <c r="I188" s="111">
        <v>144.02000000000001</v>
      </c>
      <c r="J188" s="111">
        <f t="shared" si="28"/>
        <v>1.0024361383726597</v>
      </c>
      <c r="K188" s="54" t="s">
        <v>70</v>
      </c>
      <c r="L188" s="101">
        <f>'3820 PASIVOS CALIFICACIÓN Y ...'!G182</f>
        <v>2282544</v>
      </c>
      <c r="M188" s="101">
        <f t="shared" si="29"/>
        <v>2282544</v>
      </c>
      <c r="N188" s="101">
        <f t="shared" si="30"/>
        <v>2288104.5930256839</v>
      </c>
      <c r="O188" s="102">
        <f t="shared" si="31"/>
        <v>2288104.5930256839</v>
      </c>
      <c r="P188" s="135">
        <f t="shared" si="32"/>
        <v>5.1733975549697196E-4</v>
      </c>
    </row>
    <row r="189" spans="1:16" outlineLevel="2" x14ac:dyDescent="0.25">
      <c r="A189" s="100" t="str">
        <f>'3820 PASIVOS CALIFICACIÓN Y ...'!A183</f>
        <v xml:space="preserve"> FINEAROM S.A.S</v>
      </c>
      <c r="B189" s="100">
        <f>'3820 PASIVOS CALIFICACIÓN Y ...'!B183</f>
        <v>900220672</v>
      </c>
      <c r="C189" s="57"/>
      <c r="D189" s="57"/>
      <c r="E189" s="100" t="s">
        <v>558</v>
      </c>
      <c r="F189" s="100" t="s">
        <v>565</v>
      </c>
      <c r="G189" s="58">
        <v>45558</v>
      </c>
      <c r="H189" s="116">
        <v>143.66999999999999</v>
      </c>
      <c r="I189" s="111">
        <v>144.02000000000001</v>
      </c>
      <c r="J189" s="111">
        <f t="shared" si="28"/>
        <v>1.0024361383726597</v>
      </c>
      <c r="K189" s="54" t="s">
        <v>71</v>
      </c>
      <c r="L189" s="101">
        <f>'3820 PASIVOS CALIFICACIÓN Y ...'!G183</f>
        <v>11770228</v>
      </c>
      <c r="M189" s="101">
        <f t="shared" si="29"/>
        <v>11770228</v>
      </c>
      <c r="N189" s="101">
        <f t="shared" si="30"/>
        <v>11798901.904085753</v>
      </c>
      <c r="O189" s="102">
        <f t="shared" si="31"/>
        <v>11798901.904085753</v>
      </c>
      <c r="P189" s="135">
        <f t="shared" si="32"/>
        <v>2.6677281470427797E-3</v>
      </c>
    </row>
    <row r="190" spans="1:16" outlineLevel="2" x14ac:dyDescent="0.25">
      <c r="A190" s="100" t="str">
        <f>'3820 PASIVOS CALIFICACIÓN Y ...'!A184</f>
        <v xml:space="preserve"> FINEAROM S.A.S</v>
      </c>
      <c r="B190" s="100">
        <f>'3820 PASIVOS CALIFICACIÓN Y ...'!B184</f>
        <v>900220672</v>
      </c>
      <c r="C190" s="57"/>
      <c r="D190" s="57"/>
      <c r="E190" s="100" t="s">
        <v>558</v>
      </c>
      <c r="F190" s="100" t="s">
        <v>566</v>
      </c>
      <c r="G190" s="58">
        <v>45562</v>
      </c>
      <c r="H190" s="116">
        <v>143.66999999999999</v>
      </c>
      <c r="I190" s="111">
        <v>144.02000000000001</v>
      </c>
      <c r="J190" s="111">
        <f t="shared" si="28"/>
        <v>1.0024361383726597</v>
      </c>
      <c r="K190" s="54" t="s">
        <v>72</v>
      </c>
      <c r="L190" s="101">
        <f>'3820 PASIVOS CALIFICACIÓN Y ...'!G184</f>
        <v>4274146</v>
      </c>
      <c r="M190" s="101">
        <f t="shared" si="29"/>
        <v>4274146</v>
      </c>
      <c r="N190" s="101">
        <f t="shared" si="30"/>
        <v>4284558.4110809499</v>
      </c>
      <c r="O190" s="102">
        <f t="shared" si="31"/>
        <v>4284558.4110809499</v>
      </c>
      <c r="P190" s="135">
        <f t="shared" si="32"/>
        <v>9.6873735910386004E-4</v>
      </c>
    </row>
    <row r="191" spans="1:16" outlineLevel="2" x14ac:dyDescent="0.25">
      <c r="A191" s="100" t="str">
        <f>'3820 PASIVOS CALIFICACIÓN Y ...'!A185</f>
        <v xml:space="preserve"> FINEAROM S.A.S</v>
      </c>
      <c r="B191" s="100">
        <f>'3820 PASIVOS CALIFICACIÓN Y ...'!B185</f>
        <v>900220672</v>
      </c>
      <c r="C191" s="57"/>
      <c r="D191" s="57"/>
      <c r="E191" s="100" t="s">
        <v>558</v>
      </c>
      <c r="F191" s="100" t="s">
        <v>567</v>
      </c>
      <c r="G191" s="58">
        <v>45578</v>
      </c>
      <c r="H191" s="116">
        <v>143.66999999999999</v>
      </c>
      <c r="I191" s="111">
        <v>144.02000000000001</v>
      </c>
      <c r="J191" s="111">
        <f t="shared" si="28"/>
        <v>1.0024361383726597</v>
      </c>
      <c r="K191" s="54" t="s">
        <v>73</v>
      </c>
      <c r="L191" s="101">
        <f>'3820 PASIVOS CALIFICACIÓN Y ...'!G185</f>
        <v>1154847</v>
      </c>
      <c r="M191" s="101">
        <f t="shared" si="29"/>
        <v>1154847</v>
      </c>
      <c r="N191" s="101">
        <f t="shared" si="30"/>
        <v>1157660.3670912508</v>
      </c>
      <c r="O191" s="102">
        <f t="shared" si="31"/>
        <v>1157660.3670912508</v>
      </c>
      <c r="P191" s="135">
        <f t="shared" si="32"/>
        <v>2.6174665838485991E-4</v>
      </c>
    </row>
    <row r="192" spans="1:16" outlineLevel="2" x14ac:dyDescent="0.25">
      <c r="A192" s="100" t="str">
        <f>'3820 PASIVOS CALIFICACIÓN Y ...'!A186</f>
        <v xml:space="preserve"> FINEAROM S.A.S</v>
      </c>
      <c r="B192" s="100">
        <f>'3820 PASIVOS CALIFICACIÓN Y ...'!B186</f>
        <v>900220672</v>
      </c>
      <c r="C192" s="57"/>
      <c r="D192" s="57"/>
      <c r="E192" s="100" t="s">
        <v>558</v>
      </c>
      <c r="F192" s="100" t="s">
        <v>568</v>
      </c>
      <c r="G192" s="58">
        <v>45578</v>
      </c>
      <c r="H192" s="116">
        <v>143.66999999999999</v>
      </c>
      <c r="I192" s="111">
        <v>144.02000000000001</v>
      </c>
      <c r="J192" s="111">
        <f t="shared" si="28"/>
        <v>1.0024361383726597</v>
      </c>
      <c r="K192" s="54" t="s">
        <v>74</v>
      </c>
      <c r="L192" s="101">
        <f>'3820 PASIVOS CALIFICACIÓN Y ...'!G186</f>
        <v>16218408</v>
      </c>
      <c r="M192" s="101">
        <f t="shared" si="29"/>
        <v>16218408</v>
      </c>
      <c r="N192" s="101">
        <f t="shared" si="30"/>
        <v>16257918.28607225</v>
      </c>
      <c r="O192" s="102">
        <f t="shared" si="31"/>
        <v>16257918.28607225</v>
      </c>
      <c r="P192" s="135">
        <f t="shared" si="32"/>
        <v>3.6759104005312212E-3</v>
      </c>
    </row>
    <row r="193" spans="1:16" outlineLevel="2" x14ac:dyDescent="0.25">
      <c r="A193" s="100" t="str">
        <f>'3820 PASIVOS CALIFICACIÓN Y ...'!A187</f>
        <v xml:space="preserve"> FINEAROM S.A.S</v>
      </c>
      <c r="B193" s="100">
        <f>'3820 PASIVOS CALIFICACIÓN Y ...'!B187</f>
        <v>900220672</v>
      </c>
      <c r="C193" s="57"/>
      <c r="D193" s="57"/>
      <c r="E193" s="100" t="s">
        <v>558</v>
      </c>
      <c r="F193" s="100" t="s">
        <v>569</v>
      </c>
      <c r="G193" s="58">
        <v>45578</v>
      </c>
      <c r="H193" s="116">
        <v>143.66999999999999</v>
      </c>
      <c r="I193" s="111">
        <v>144.02000000000001</v>
      </c>
      <c r="J193" s="111">
        <f t="shared" si="28"/>
        <v>1.0024361383726597</v>
      </c>
      <c r="K193" s="54" t="s">
        <v>75</v>
      </c>
      <c r="L193" s="101">
        <f>'3820 PASIVOS CALIFICACIÓN Y ...'!G187</f>
        <v>2274080</v>
      </c>
      <c r="M193" s="101">
        <f t="shared" si="29"/>
        <v>2274080</v>
      </c>
      <c r="N193" s="101">
        <f t="shared" si="30"/>
        <v>2279619.973550498</v>
      </c>
      <c r="O193" s="102">
        <f t="shared" si="31"/>
        <v>2279619.973550498</v>
      </c>
      <c r="P193" s="135">
        <f t="shared" si="32"/>
        <v>5.1542138560332429E-4</v>
      </c>
    </row>
    <row r="194" spans="1:16" outlineLevel="2" x14ac:dyDescent="0.25">
      <c r="A194" s="100" t="str">
        <f>'3820 PASIVOS CALIFICACIÓN Y ...'!A188</f>
        <v xml:space="preserve"> FINEAROM S.A.S</v>
      </c>
      <c r="B194" s="100">
        <f>'3820 PASIVOS CALIFICACIÓN Y ...'!B188</f>
        <v>900220672</v>
      </c>
      <c r="C194" s="57"/>
      <c r="D194" s="57"/>
      <c r="E194" s="100" t="s">
        <v>558</v>
      </c>
      <c r="F194" s="100" t="s">
        <v>570</v>
      </c>
      <c r="G194" s="58">
        <v>45578</v>
      </c>
      <c r="H194" s="116">
        <v>143.66999999999999</v>
      </c>
      <c r="I194" s="111">
        <v>144.02000000000001</v>
      </c>
      <c r="J194" s="111">
        <f t="shared" si="28"/>
        <v>1.0024361383726597</v>
      </c>
      <c r="K194" s="54" t="s">
        <v>75</v>
      </c>
      <c r="L194" s="101">
        <f>'3820 PASIVOS CALIFICACIÓN Y ...'!G188</f>
        <v>1786458</v>
      </c>
      <c r="M194" s="101">
        <f t="shared" si="29"/>
        <v>1786458</v>
      </c>
      <c r="N194" s="101">
        <f t="shared" si="30"/>
        <v>1790810.0588849448</v>
      </c>
      <c r="O194" s="102">
        <f t="shared" si="31"/>
        <v>1790810.0588849448</v>
      </c>
      <c r="P194" s="135">
        <f t="shared" si="32"/>
        <v>4.0490161194071603E-4</v>
      </c>
    </row>
    <row r="195" spans="1:16" outlineLevel="2" x14ac:dyDescent="0.25">
      <c r="A195" s="100" t="str">
        <f>'3820 PASIVOS CALIFICACIÓN Y ...'!A189</f>
        <v xml:space="preserve"> FINEAROM S.A.S</v>
      </c>
      <c r="B195" s="100">
        <f>'3820 PASIVOS CALIFICACIÓN Y ...'!B189</f>
        <v>900220672</v>
      </c>
      <c r="C195" s="57"/>
      <c r="D195" s="57"/>
      <c r="E195" s="100" t="s">
        <v>558</v>
      </c>
      <c r="F195" s="100" t="s">
        <v>571</v>
      </c>
      <c r="G195" s="58">
        <v>45578</v>
      </c>
      <c r="H195" s="116">
        <v>143.66999999999999</v>
      </c>
      <c r="I195" s="111">
        <v>144.02000000000001</v>
      </c>
      <c r="J195" s="111">
        <f t="shared" si="28"/>
        <v>1.0024361383726597</v>
      </c>
      <c r="K195" s="54" t="s">
        <v>75</v>
      </c>
      <c r="L195" s="101">
        <f>'3820 PASIVOS CALIFICACIÓN Y ...'!G189</f>
        <v>9708994</v>
      </c>
      <c r="M195" s="101">
        <f t="shared" si="29"/>
        <v>9708994</v>
      </c>
      <c r="N195" s="101">
        <f t="shared" si="30"/>
        <v>9732646.4528433215</v>
      </c>
      <c r="O195" s="102">
        <f t="shared" si="31"/>
        <v>9732646.4528433215</v>
      </c>
      <c r="P195" s="135">
        <f t="shared" si="32"/>
        <v>2.2005484153127248E-3</v>
      </c>
    </row>
    <row r="196" spans="1:16" outlineLevel="1" x14ac:dyDescent="0.25">
      <c r="A196" s="104" t="s">
        <v>495</v>
      </c>
      <c r="B196" s="100"/>
      <c r="C196" s="57"/>
      <c r="D196" s="57"/>
      <c r="E196" s="100"/>
      <c r="F196" s="100"/>
      <c r="G196" s="58"/>
      <c r="H196" s="116"/>
      <c r="I196" s="111"/>
      <c r="J196" s="111"/>
      <c r="K196" s="54"/>
      <c r="L196" s="101">
        <f>SUBTOTAL(9,L185:L195)</f>
        <v>60920444</v>
      </c>
      <c r="M196" s="101">
        <f>SUBTOTAL(9,M185:M195)</f>
        <v>60920444</v>
      </c>
      <c r="N196" s="101">
        <f>SUBTOTAL(9,N185:N195)</f>
        <v>61072456.113648564</v>
      </c>
      <c r="O196" s="101">
        <f>SUBTOTAL(9,O185:O195)</f>
        <v>61072456.113648564</v>
      </c>
      <c r="P196" s="135">
        <f t="shared" si="32"/>
        <v>1.3808463830604202E-2</v>
      </c>
    </row>
    <row r="197" spans="1:16" outlineLevel="2" x14ac:dyDescent="0.25">
      <c r="A197" s="100" t="str">
        <f>'3820 PASIVOS CALIFICACIÓN Y ...'!A191</f>
        <v xml:space="preserve"> FLEXOLABEL SAS</v>
      </c>
      <c r="B197" s="100">
        <f>'3820 PASIVOS CALIFICACIÓN Y ...'!B191</f>
        <v>901126198</v>
      </c>
      <c r="C197" s="57"/>
      <c r="D197" s="57"/>
      <c r="E197" s="100" t="s">
        <v>558</v>
      </c>
      <c r="F197" s="100" t="s">
        <v>572</v>
      </c>
      <c r="G197" s="58">
        <v>45550</v>
      </c>
      <c r="H197" s="116">
        <v>143.66999999999999</v>
      </c>
      <c r="I197" s="111">
        <v>144.02000000000001</v>
      </c>
      <c r="J197" s="111">
        <f>I197/H197</f>
        <v>1.0024361383726597</v>
      </c>
      <c r="K197" s="54" t="s">
        <v>96</v>
      </c>
      <c r="L197" s="101">
        <f>'3820 PASIVOS CALIFICACIÓN Y ...'!G191</f>
        <v>6764143</v>
      </c>
      <c r="M197" s="101">
        <f>L197</f>
        <v>6764143</v>
      </c>
      <c r="N197" s="101">
        <f>J197*L197</f>
        <v>6780621.3883204572</v>
      </c>
      <c r="O197" s="102">
        <f>N197</f>
        <v>6780621.3883204572</v>
      </c>
      <c r="P197" s="135">
        <f t="shared" si="32"/>
        <v>1.5330964422883217E-3</v>
      </c>
    </row>
    <row r="198" spans="1:16" outlineLevel="2" x14ac:dyDescent="0.25">
      <c r="A198" s="100" t="str">
        <f>'3820 PASIVOS CALIFICACIÓN Y ...'!A192</f>
        <v xml:space="preserve"> FLEXOLABEL SAS</v>
      </c>
      <c r="B198" s="100">
        <f>'3820 PASIVOS CALIFICACIÓN Y ...'!B192</f>
        <v>901126198</v>
      </c>
      <c r="C198" s="57"/>
      <c r="D198" s="57"/>
      <c r="E198" s="100" t="s">
        <v>558</v>
      </c>
      <c r="F198" s="100" t="s">
        <v>573</v>
      </c>
      <c r="G198" s="58">
        <v>45558</v>
      </c>
      <c r="H198" s="116">
        <v>143.66999999999999</v>
      </c>
      <c r="I198" s="111">
        <v>144.02000000000001</v>
      </c>
      <c r="J198" s="111">
        <f>I198/H198</f>
        <v>1.0024361383726597</v>
      </c>
      <c r="K198" s="54" t="s">
        <v>97</v>
      </c>
      <c r="L198" s="101">
        <f>'3820 PASIVOS CALIFICACIÓN Y ...'!G192</f>
        <v>13994400</v>
      </c>
      <c r="M198" s="101">
        <f>L198</f>
        <v>13994400</v>
      </c>
      <c r="N198" s="101">
        <f>J198*L198</f>
        <v>14028492.294842348</v>
      </c>
      <c r="O198" s="102">
        <f>N198</f>
        <v>14028492.294842348</v>
      </c>
      <c r="P198" s="135">
        <f t="shared" si="32"/>
        <v>3.1718378591285975E-3</v>
      </c>
    </row>
    <row r="199" spans="1:16" outlineLevel="2" x14ac:dyDescent="0.25">
      <c r="A199" s="100" t="str">
        <f>'3820 PASIVOS CALIFICACIÓN Y ...'!A193</f>
        <v xml:space="preserve"> FLEXOLABEL SAS</v>
      </c>
      <c r="B199" s="100">
        <f>'3820 PASIVOS CALIFICACIÓN Y ...'!B193</f>
        <v>901126198</v>
      </c>
      <c r="C199" s="57"/>
      <c r="D199" s="57"/>
      <c r="E199" s="100" t="s">
        <v>558</v>
      </c>
      <c r="F199" s="100" t="s">
        <v>574</v>
      </c>
      <c r="G199" s="58">
        <v>45572</v>
      </c>
      <c r="H199" s="116">
        <v>143.66999999999999</v>
      </c>
      <c r="I199" s="111">
        <v>144.02000000000001</v>
      </c>
      <c r="J199" s="111">
        <f>I199/H199</f>
        <v>1.0024361383726597</v>
      </c>
      <c r="K199" s="54" t="s">
        <v>98</v>
      </c>
      <c r="L199" s="101">
        <f>'3820 PASIVOS CALIFICACIÓN Y ...'!G193</f>
        <v>16472575</v>
      </c>
      <c r="M199" s="101">
        <f>L199</f>
        <v>16472575</v>
      </c>
      <c r="N199" s="101">
        <f>J199*L199</f>
        <v>16512704.472054014</v>
      </c>
      <c r="O199" s="102">
        <f>N199</f>
        <v>16512704.472054014</v>
      </c>
      <c r="P199" s="135">
        <f t="shared" si="32"/>
        <v>3.7335174800159536E-3</v>
      </c>
    </row>
    <row r="200" spans="1:16" outlineLevel="2" x14ac:dyDescent="0.25">
      <c r="A200" s="100" t="str">
        <f>'3820 PASIVOS CALIFICACIÓN Y ...'!A194</f>
        <v xml:space="preserve"> FLEXOLABEL SAS</v>
      </c>
      <c r="B200" s="100">
        <f>'3820 PASIVOS CALIFICACIÓN Y ...'!B194</f>
        <v>901126198</v>
      </c>
      <c r="C200" s="57"/>
      <c r="D200" s="57"/>
      <c r="E200" s="100" t="s">
        <v>558</v>
      </c>
      <c r="F200" s="100" t="s">
        <v>575</v>
      </c>
      <c r="G200" s="58">
        <v>45572</v>
      </c>
      <c r="H200" s="116">
        <v>143.66999999999999</v>
      </c>
      <c r="I200" s="111">
        <v>144.02000000000001</v>
      </c>
      <c r="J200" s="111">
        <f>I200/H200</f>
        <v>1.0024361383726597</v>
      </c>
      <c r="K200" s="54" t="s">
        <v>99</v>
      </c>
      <c r="L200" s="101">
        <f>'3820 PASIVOS CALIFICACIÓN Y ...'!G194</f>
        <v>17842860</v>
      </c>
      <c r="M200" s="101">
        <f>L200</f>
        <v>17842860</v>
      </c>
      <c r="N200" s="101">
        <f>J200*L200</f>
        <v>17886327.675923996</v>
      </c>
      <c r="O200" s="102">
        <f>N200</f>
        <v>17886327.675923996</v>
      </c>
      <c r="P200" s="135">
        <f t="shared" si="32"/>
        <v>4.0440932703889624E-3</v>
      </c>
    </row>
    <row r="201" spans="1:16" outlineLevel="2" x14ac:dyDescent="0.25">
      <c r="A201" s="100" t="str">
        <f>'3820 PASIVOS CALIFICACIÓN Y ...'!A195</f>
        <v xml:space="preserve"> FLEXOLABEL SAS</v>
      </c>
      <c r="B201" s="100">
        <f>'3820 PASIVOS CALIFICACIÓN Y ...'!B195</f>
        <v>901126198</v>
      </c>
      <c r="C201" s="57"/>
      <c r="D201" s="57"/>
      <c r="E201" s="100" t="s">
        <v>558</v>
      </c>
      <c r="F201" s="100" t="s">
        <v>576</v>
      </c>
      <c r="G201" s="58">
        <v>45587</v>
      </c>
      <c r="H201" s="116">
        <v>143.66999999999999</v>
      </c>
      <c r="I201" s="111">
        <v>144.02000000000001</v>
      </c>
      <c r="J201" s="111">
        <f>I201/H201</f>
        <v>1.0024361383726597</v>
      </c>
      <c r="K201" s="54" t="s">
        <v>100</v>
      </c>
      <c r="L201" s="101">
        <f>'3820 PASIVOS CALIFICACIÓN Y ...'!G195</f>
        <v>12373382</v>
      </c>
      <c r="M201" s="101">
        <f>L201</f>
        <v>12373382</v>
      </c>
      <c r="N201" s="101">
        <f>J201*L201</f>
        <v>12403525.270689776</v>
      </c>
      <c r="O201" s="102">
        <f>N201</f>
        <v>12403525.270689776</v>
      </c>
      <c r="P201" s="135">
        <f t="shared" si="32"/>
        <v>2.8044333071128684E-3</v>
      </c>
    </row>
    <row r="202" spans="1:16" outlineLevel="1" x14ac:dyDescent="0.25">
      <c r="A202" s="104" t="s">
        <v>496</v>
      </c>
      <c r="B202" s="100"/>
      <c r="C202" s="57"/>
      <c r="D202" s="57"/>
      <c r="E202" s="100"/>
      <c r="F202" s="100"/>
      <c r="G202" s="58"/>
      <c r="H202" s="116"/>
      <c r="I202" s="111"/>
      <c r="J202" s="111"/>
      <c r="K202" s="54"/>
      <c r="L202" s="101">
        <f>SUBTOTAL(9,L197:L201)</f>
        <v>67447360</v>
      </c>
      <c r="M202" s="101">
        <f>SUBTOTAL(9,M197:M201)</f>
        <v>67447360</v>
      </c>
      <c r="N202" s="101">
        <f>SUBTOTAL(9,N197:N201)</f>
        <v>67611671.101830587</v>
      </c>
      <c r="O202" s="102">
        <f>SUBTOTAL(9,O197:O201)</f>
        <v>67611671.101830587</v>
      </c>
      <c r="P202" s="135">
        <f t="shared" si="32"/>
        <v>1.5286978358934703E-2</v>
      </c>
    </row>
    <row r="203" spans="1:16" outlineLevel="2" x14ac:dyDescent="0.25">
      <c r="A203" s="100" t="str">
        <f>'3820 PASIVOS CALIFICACIÓN Y ...'!A482</f>
        <v xml:space="preserve"> SOLEN GROUP CARGO SAS</v>
      </c>
      <c r="B203" s="100">
        <f>'3820 PASIVOS CALIFICACIÓN Y ...'!B482</f>
        <v>901509178</v>
      </c>
      <c r="C203" s="57"/>
      <c r="D203" s="57"/>
      <c r="E203" s="100" t="s">
        <v>558</v>
      </c>
      <c r="F203" s="100" t="s">
        <v>577</v>
      </c>
      <c r="G203" s="58">
        <v>45527</v>
      </c>
      <c r="H203" s="116">
        <v>143.66999999999999</v>
      </c>
      <c r="I203" s="111">
        <v>144.02000000000001</v>
      </c>
      <c r="J203" s="111">
        <f>I203/H203</f>
        <v>1.0024361383726597</v>
      </c>
      <c r="K203" s="58" t="s">
        <v>273</v>
      </c>
      <c r="L203" s="101">
        <f>'3820 PASIVOS CALIFICACIÓN Y ...'!G482</f>
        <v>5177159</v>
      </c>
      <c r="M203" s="101">
        <f>L203</f>
        <v>5177159</v>
      </c>
      <c r="N203" s="101">
        <f>J203*L203</f>
        <v>5189771.2757012602</v>
      </c>
      <c r="O203" s="102">
        <f>N203</f>
        <v>5189771.2757012602</v>
      </c>
      <c r="P203" s="135">
        <f t="shared" si="32"/>
        <v>1.17340571363748E-3</v>
      </c>
    </row>
    <row r="204" spans="1:16" outlineLevel="2" x14ac:dyDescent="0.25">
      <c r="A204" s="100" t="str">
        <f>'3820 PASIVOS CALIFICACIÓN Y ...'!A483</f>
        <v xml:space="preserve"> SOLEN GROUP CARGO SAS</v>
      </c>
      <c r="B204" s="100">
        <f>'3820 PASIVOS CALIFICACIÓN Y ...'!B483</f>
        <v>901509178</v>
      </c>
      <c r="C204" s="57"/>
      <c r="D204" s="57"/>
      <c r="E204" s="100" t="s">
        <v>558</v>
      </c>
      <c r="F204" s="100" t="s">
        <v>578</v>
      </c>
      <c r="G204" s="58">
        <v>45537</v>
      </c>
      <c r="H204" s="116">
        <v>143.66999999999999</v>
      </c>
      <c r="I204" s="111">
        <v>144.02000000000001</v>
      </c>
      <c r="J204" s="111">
        <f>I204/H204</f>
        <v>1.0024361383726597</v>
      </c>
      <c r="K204" s="58" t="s">
        <v>274</v>
      </c>
      <c r="L204" s="101">
        <f>'3820 PASIVOS CALIFICACIÓN Y ...'!G483</f>
        <v>2223743</v>
      </c>
      <c r="M204" s="101">
        <f>L204</f>
        <v>2223743</v>
      </c>
      <c r="N204" s="101">
        <f>J204*L204</f>
        <v>2229160.3456532331</v>
      </c>
      <c r="O204" s="102">
        <f>N204</f>
        <v>2229160.3456532331</v>
      </c>
      <c r="P204" s="135">
        <f t="shared" si="32"/>
        <v>5.0401247901819336E-4</v>
      </c>
    </row>
    <row r="205" spans="1:16" outlineLevel="1" x14ac:dyDescent="0.25">
      <c r="A205" s="104" t="s">
        <v>497</v>
      </c>
      <c r="B205" s="100"/>
      <c r="C205" s="57"/>
      <c r="D205" s="57"/>
      <c r="E205" s="100"/>
      <c r="F205" s="100"/>
      <c r="G205" s="58"/>
      <c r="H205" s="116"/>
      <c r="I205" s="111"/>
      <c r="J205" s="111"/>
      <c r="K205" s="58"/>
      <c r="L205" s="101">
        <f>SUBTOTAL(9,L203:L204)</f>
        <v>7400902</v>
      </c>
      <c r="M205" s="101">
        <f>SUBTOTAL(9,M203:M204)</f>
        <v>7400902</v>
      </c>
      <c r="N205" s="101">
        <f>SUBTOTAL(9,N203:N204)</f>
        <v>7418931.6213544933</v>
      </c>
      <c r="O205" s="102">
        <f>SUBTOTAL(9,O203:O204)</f>
        <v>7418931.6213544933</v>
      </c>
      <c r="P205" s="135">
        <f t="shared" si="32"/>
        <v>1.6774181926556733E-3</v>
      </c>
    </row>
    <row r="206" spans="1:16" outlineLevel="2" x14ac:dyDescent="0.25">
      <c r="A206" s="100" t="str">
        <f>'3820 PASIVOS CALIFICACIÓN Y ...'!A489</f>
        <v>Asociación de Copropietarios de Celta Trade Park Uno</v>
      </c>
      <c r="B206" s="100">
        <f>'3820 PASIVOS CALIFICACIÓN Y ...'!B489</f>
        <v>900636260</v>
      </c>
      <c r="C206" s="57"/>
      <c r="D206" s="57"/>
      <c r="E206" s="100" t="s">
        <v>558</v>
      </c>
      <c r="F206" s="100" t="s">
        <v>834</v>
      </c>
      <c r="G206" s="58">
        <v>45538</v>
      </c>
      <c r="H206" s="111">
        <v>144.02000000000001</v>
      </c>
      <c r="I206" s="111">
        <v>144.02000000000001</v>
      </c>
      <c r="J206" s="111">
        <f>I206/H206</f>
        <v>1</v>
      </c>
      <c r="K206" s="54" t="s">
        <v>33</v>
      </c>
      <c r="L206" s="101">
        <f>'3820 PASIVOS CALIFICACIÓN Y ...'!G489</f>
        <v>2139139</v>
      </c>
      <c r="M206" s="101">
        <f>L206</f>
        <v>2139139</v>
      </c>
      <c r="N206" s="101">
        <f>J206*L206</f>
        <v>2139139</v>
      </c>
      <c r="O206" s="102">
        <f>N206</f>
        <v>2139139</v>
      </c>
      <c r="P206" s="135">
        <f t="shared" si="32"/>
        <v>4.8365868003028608E-4</v>
      </c>
    </row>
    <row r="207" spans="1:16" outlineLevel="1" x14ac:dyDescent="0.25">
      <c r="A207" s="104" t="s">
        <v>849</v>
      </c>
      <c r="B207" s="100"/>
      <c r="C207" s="57"/>
      <c r="D207" s="57"/>
      <c r="E207" s="100"/>
      <c r="F207" s="100"/>
      <c r="G207" s="58"/>
      <c r="H207" s="111"/>
      <c r="I207" s="111"/>
      <c r="J207" s="111"/>
      <c r="K207" s="54"/>
      <c r="L207" s="101">
        <f>SUBTOTAL(9,L206:L206)</f>
        <v>2139139</v>
      </c>
      <c r="M207" s="101">
        <f>SUBTOTAL(9,M206:M206)</f>
        <v>2139139</v>
      </c>
      <c r="N207" s="101">
        <f>SUBTOTAL(9,N206:N206)</f>
        <v>2139139</v>
      </c>
      <c r="O207" s="102">
        <f>SUBTOTAL(9,O206:O206)</f>
        <v>2139139</v>
      </c>
      <c r="P207" s="135">
        <f t="shared" si="32"/>
        <v>4.8365868003028608E-4</v>
      </c>
    </row>
    <row r="208" spans="1:16" outlineLevel="2" x14ac:dyDescent="0.25">
      <c r="A208" s="100" t="str">
        <f>'3820 PASIVOS CALIFICACIÓN Y ...'!A197</f>
        <v>BAM SAS</v>
      </c>
      <c r="B208" s="100">
        <f>'3820 PASIVOS CALIFICACIÓN Y ...'!B197</f>
        <v>830057912</v>
      </c>
      <c r="C208" s="57"/>
      <c r="D208" s="57"/>
      <c r="E208" s="100" t="s">
        <v>558</v>
      </c>
      <c r="F208" s="100" t="s">
        <v>579</v>
      </c>
      <c r="G208" s="58">
        <v>45520</v>
      </c>
      <c r="H208" s="116">
        <v>143.66999999999999</v>
      </c>
      <c r="I208" s="111">
        <v>144.02000000000001</v>
      </c>
      <c r="J208" s="111">
        <f t="shared" ref="J208:J239" si="33">I208/H208</f>
        <v>1.0024361383726597</v>
      </c>
      <c r="K208" s="54">
        <v>32627</v>
      </c>
      <c r="L208" s="101">
        <f>'3820 PASIVOS CALIFICACIÓN Y ...'!G197</f>
        <v>1071000</v>
      </c>
      <c r="M208" s="101">
        <f t="shared" ref="M208:M239" si="34">L208</f>
        <v>1071000</v>
      </c>
      <c r="N208" s="101">
        <f t="shared" ref="N208:N239" si="35">J208*L208</f>
        <v>1073609.1041971184</v>
      </c>
      <c r="O208" s="102">
        <f t="shared" ref="O208:O239" si="36">N208</f>
        <v>1073609.1041971184</v>
      </c>
      <c r="P208" s="135">
        <f t="shared" si="32"/>
        <v>2.4274269330065796E-4</v>
      </c>
    </row>
    <row r="209" spans="1:16" outlineLevel="2" x14ac:dyDescent="0.25">
      <c r="A209" s="100" t="str">
        <f>'3820 PASIVOS CALIFICACIÓN Y ...'!A198</f>
        <v>BAM SAS</v>
      </c>
      <c r="B209" s="100">
        <f>'3820 PASIVOS CALIFICACIÓN Y ...'!B198</f>
        <v>830057912</v>
      </c>
      <c r="C209" s="57"/>
      <c r="D209" s="57"/>
      <c r="E209" s="100" t="s">
        <v>558</v>
      </c>
      <c r="F209" s="100" t="s">
        <v>580</v>
      </c>
      <c r="G209" s="58">
        <v>45520</v>
      </c>
      <c r="H209" s="116">
        <v>143.66999999999999</v>
      </c>
      <c r="I209" s="111">
        <v>144.02000000000001</v>
      </c>
      <c r="J209" s="111">
        <f t="shared" si="33"/>
        <v>1.0024361383726597</v>
      </c>
      <c r="K209" s="54">
        <v>32628</v>
      </c>
      <c r="L209" s="101">
        <f>'3820 PASIVOS CALIFICACIÓN Y ...'!G198</f>
        <v>1999200</v>
      </c>
      <c r="M209" s="101">
        <f t="shared" si="34"/>
        <v>1999200</v>
      </c>
      <c r="N209" s="101">
        <f t="shared" si="35"/>
        <v>2004070.3278346211</v>
      </c>
      <c r="O209" s="102">
        <f t="shared" si="36"/>
        <v>2004070.3278346211</v>
      </c>
      <c r="P209" s="135">
        <f t="shared" si="32"/>
        <v>4.5311969416122821E-4</v>
      </c>
    </row>
    <row r="210" spans="1:16" outlineLevel="2" x14ac:dyDescent="0.25">
      <c r="A210" s="100" t="str">
        <f>'3820 PASIVOS CALIFICACIÓN Y ...'!A199</f>
        <v>BAM SAS</v>
      </c>
      <c r="B210" s="100">
        <f>'3820 PASIVOS CALIFICACIÓN Y ...'!B199</f>
        <v>830057912</v>
      </c>
      <c r="C210" s="57"/>
      <c r="D210" s="57"/>
      <c r="E210" s="100" t="s">
        <v>558</v>
      </c>
      <c r="F210" s="100" t="s">
        <v>581</v>
      </c>
      <c r="G210" s="58">
        <v>45524</v>
      </c>
      <c r="H210" s="116">
        <v>143.66999999999999</v>
      </c>
      <c r="I210" s="111">
        <v>144.02000000000001</v>
      </c>
      <c r="J210" s="111">
        <f t="shared" si="33"/>
        <v>1.0024361383726597</v>
      </c>
      <c r="K210" s="54">
        <v>32630</v>
      </c>
      <c r="L210" s="101">
        <f>'3820 PASIVOS CALIFICACIÓN Y ...'!G199</f>
        <v>3213000</v>
      </c>
      <c r="M210" s="101">
        <f t="shared" si="34"/>
        <v>3213000</v>
      </c>
      <c r="N210" s="101">
        <f t="shared" si="35"/>
        <v>3220827.3125913553</v>
      </c>
      <c r="O210" s="102">
        <f t="shared" si="36"/>
        <v>3220827.3125913553</v>
      </c>
      <c r="P210" s="135">
        <f t="shared" si="32"/>
        <v>7.2822807990197385E-4</v>
      </c>
    </row>
    <row r="211" spans="1:16" outlineLevel="2" x14ac:dyDescent="0.25">
      <c r="A211" s="100" t="str">
        <f>'3820 PASIVOS CALIFICACIÓN Y ...'!A200</f>
        <v>BAM SAS</v>
      </c>
      <c r="B211" s="100">
        <f>'3820 PASIVOS CALIFICACIÓN Y ...'!B200</f>
        <v>830057912</v>
      </c>
      <c r="C211" s="57"/>
      <c r="D211" s="57"/>
      <c r="E211" s="100" t="s">
        <v>558</v>
      </c>
      <c r="F211" s="100" t="s">
        <v>582</v>
      </c>
      <c r="G211" s="58">
        <v>45527</v>
      </c>
      <c r="H211" s="116">
        <v>143.66999999999999</v>
      </c>
      <c r="I211" s="111">
        <v>144.02000000000001</v>
      </c>
      <c r="J211" s="111">
        <f t="shared" si="33"/>
        <v>1.0024361383726597</v>
      </c>
      <c r="K211" s="54">
        <v>32640</v>
      </c>
      <c r="L211" s="101">
        <f>'3820 PASIVOS CALIFICACIÓN Y ...'!G200</f>
        <v>4760000</v>
      </c>
      <c r="M211" s="101">
        <f t="shared" si="34"/>
        <v>4760000</v>
      </c>
      <c r="N211" s="101">
        <f t="shared" si="35"/>
        <v>4771596.0186538603</v>
      </c>
      <c r="O211" s="102">
        <f t="shared" si="36"/>
        <v>4771596.0186538603</v>
      </c>
      <c r="P211" s="135">
        <f t="shared" si="32"/>
        <v>1.0788564146695912E-3</v>
      </c>
    </row>
    <row r="212" spans="1:16" outlineLevel="2" x14ac:dyDescent="0.25">
      <c r="A212" s="100" t="str">
        <f>'3820 PASIVOS CALIFICACIÓN Y ...'!A201</f>
        <v>BAM SAS</v>
      </c>
      <c r="B212" s="100">
        <f>'3820 PASIVOS CALIFICACIÓN Y ...'!B201</f>
        <v>830057912</v>
      </c>
      <c r="C212" s="57"/>
      <c r="D212" s="57"/>
      <c r="E212" s="100" t="s">
        <v>558</v>
      </c>
      <c r="F212" s="100" t="s">
        <v>583</v>
      </c>
      <c r="G212" s="58">
        <v>45455</v>
      </c>
      <c r="H212" s="110">
        <v>143.38</v>
      </c>
      <c r="I212" s="111">
        <v>144.02000000000001</v>
      </c>
      <c r="J212" s="111">
        <f t="shared" si="33"/>
        <v>1.004463662993444</v>
      </c>
      <c r="K212" s="54">
        <v>32324</v>
      </c>
      <c r="L212" s="101">
        <f>'3820 PASIVOS CALIFICACIÓN Y ...'!G201</f>
        <v>8272882</v>
      </c>
      <c r="M212" s="101">
        <f t="shared" si="34"/>
        <v>8272882</v>
      </c>
      <c r="N212" s="101">
        <f t="shared" si="35"/>
        <v>8309809.3572325297</v>
      </c>
      <c r="O212" s="102">
        <f t="shared" si="36"/>
        <v>8309809.3572325297</v>
      </c>
      <c r="P212" s="135">
        <f t="shared" si="32"/>
        <v>1.8788453789222699E-3</v>
      </c>
    </row>
    <row r="213" spans="1:16" outlineLevel="2" x14ac:dyDescent="0.25">
      <c r="A213" s="100" t="str">
        <f>'3820 PASIVOS CALIFICACIÓN Y ...'!A202</f>
        <v>BAM SAS</v>
      </c>
      <c r="B213" s="100">
        <f>'3820 PASIVOS CALIFICACIÓN Y ...'!B202</f>
        <v>830057912</v>
      </c>
      <c r="C213" s="57"/>
      <c r="D213" s="57"/>
      <c r="E213" s="100" t="s">
        <v>558</v>
      </c>
      <c r="F213" s="100" t="s">
        <v>584</v>
      </c>
      <c r="G213" s="58">
        <v>45456</v>
      </c>
      <c r="H213" s="110">
        <v>143.38</v>
      </c>
      <c r="I213" s="111">
        <v>144.02000000000001</v>
      </c>
      <c r="J213" s="111">
        <f t="shared" si="33"/>
        <v>1.004463662993444</v>
      </c>
      <c r="K213" s="54">
        <v>32330</v>
      </c>
      <c r="L213" s="101">
        <f>'3820 PASIVOS CALIFICACIÓN Y ...'!G202</f>
        <v>1570000</v>
      </c>
      <c r="M213" s="101">
        <f t="shared" si="34"/>
        <v>1570000</v>
      </c>
      <c r="N213" s="101">
        <f t="shared" si="35"/>
        <v>1577007.9508997072</v>
      </c>
      <c r="O213" s="102">
        <f t="shared" si="36"/>
        <v>1577007.9508997072</v>
      </c>
      <c r="P213" s="135">
        <f t="shared" si="32"/>
        <v>3.5656102007836733E-4</v>
      </c>
    </row>
    <row r="214" spans="1:16" outlineLevel="2" x14ac:dyDescent="0.25">
      <c r="A214" s="100" t="str">
        <f>'3820 PASIVOS CALIFICACIÓN Y ...'!A203</f>
        <v>BAM SAS</v>
      </c>
      <c r="B214" s="100">
        <f>'3820 PASIVOS CALIFICACIÓN Y ...'!B203</f>
        <v>830057912</v>
      </c>
      <c r="C214" s="57"/>
      <c r="D214" s="57"/>
      <c r="E214" s="100" t="s">
        <v>558</v>
      </c>
      <c r="F214" s="100" t="s">
        <v>585</v>
      </c>
      <c r="G214" s="58">
        <v>45461</v>
      </c>
      <c r="H214" s="110">
        <v>143.38</v>
      </c>
      <c r="I214" s="111">
        <v>144.02000000000001</v>
      </c>
      <c r="J214" s="111">
        <f t="shared" si="33"/>
        <v>1.004463662993444</v>
      </c>
      <c r="K214" s="54">
        <v>32351</v>
      </c>
      <c r="L214" s="101">
        <f>'3820 PASIVOS CALIFICACIÓN Y ...'!G203</f>
        <v>4136441</v>
      </c>
      <c r="M214" s="101">
        <f t="shared" si="34"/>
        <v>4136441</v>
      </c>
      <c r="N214" s="101">
        <f t="shared" si="35"/>
        <v>4154904.6786162648</v>
      </c>
      <c r="O214" s="102">
        <f t="shared" si="36"/>
        <v>4154904.6786162648</v>
      </c>
      <c r="P214" s="135">
        <f t="shared" si="32"/>
        <v>9.3942268946113497E-4</v>
      </c>
    </row>
    <row r="215" spans="1:16" outlineLevel="2" x14ac:dyDescent="0.25">
      <c r="A215" s="100" t="str">
        <f>'3820 PASIVOS CALIFICACIÓN Y ...'!A204</f>
        <v>BAM SAS</v>
      </c>
      <c r="B215" s="100">
        <f>'3820 PASIVOS CALIFICACIÓN Y ...'!B204</f>
        <v>830057912</v>
      </c>
      <c r="C215" s="57"/>
      <c r="D215" s="57"/>
      <c r="E215" s="100" t="s">
        <v>558</v>
      </c>
      <c r="F215" s="100" t="s">
        <v>586</v>
      </c>
      <c r="G215" s="58">
        <v>45461</v>
      </c>
      <c r="H215" s="110">
        <v>143.38</v>
      </c>
      <c r="I215" s="111">
        <v>144.02000000000001</v>
      </c>
      <c r="J215" s="111">
        <f t="shared" si="33"/>
        <v>1.004463662993444</v>
      </c>
      <c r="K215" s="54">
        <v>32352</v>
      </c>
      <c r="L215" s="101">
        <f>'3820 PASIVOS CALIFICACIÓN Y ...'!G204</f>
        <v>7282800</v>
      </c>
      <c r="M215" s="101">
        <f t="shared" si="34"/>
        <v>7282800</v>
      </c>
      <c r="N215" s="101">
        <f t="shared" si="35"/>
        <v>7315307.9648486543</v>
      </c>
      <c r="O215" s="102">
        <f t="shared" si="36"/>
        <v>7315307.9648486543</v>
      </c>
      <c r="P215" s="135">
        <f t="shared" si="32"/>
        <v>1.653988915303652E-3</v>
      </c>
    </row>
    <row r="216" spans="1:16" outlineLevel="2" x14ac:dyDescent="0.25">
      <c r="A216" s="100" t="str">
        <f>'3820 PASIVOS CALIFICACIÓN Y ...'!A205</f>
        <v>BAM SAS</v>
      </c>
      <c r="B216" s="100">
        <f>'3820 PASIVOS CALIFICACIÓN Y ...'!B205</f>
        <v>830057912</v>
      </c>
      <c r="C216" s="57"/>
      <c r="D216" s="57"/>
      <c r="E216" s="100" t="s">
        <v>558</v>
      </c>
      <c r="F216" s="100" t="s">
        <v>587</v>
      </c>
      <c r="G216" s="58">
        <v>45464</v>
      </c>
      <c r="H216" s="110">
        <v>143.38</v>
      </c>
      <c r="I216" s="111">
        <v>144.02000000000001</v>
      </c>
      <c r="J216" s="111">
        <f t="shared" si="33"/>
        <v>1.004463662993444</v>
      </c>
      <c r="K216" s="54">
        <v>32374</v>
      </c>
      <c r="L216" s="101">
        <f>'3820 PASIVOS CALIFICACIÓN Y ...'!G205</f>
        <v>2707250</v>
      </c>
      <c r="M216" s="101">
        <f t="shared" si="34"/>
        <v>2707250</v>
      </c>
      <c r="N216" s="101">
        <f t="shared" si="35"/>
        <v>2719334.2516390015</v>
      </c>
      <c r="O216" s="102">
        <f t="shared" si="36"/>
        <v>2719334.2516390015</v>
      </c>
      <c r="P216" s="135">
        <f t="shared" si="32"/>
        <v>6.1484065070519748E-4</v>
      </c>
    </row>
    <row r="217" spans="1:16" outlineLevel="2" x14ac:dyDescent="0.25">
      <c r="A217" s="100" t="str">
        <f>'3820 PASIVOS CALIFICACIÓN Y ...'!A206</f>
        <v>BAM SAS</v>
      </c>
      <c r="B217" s="100">
        <f>'3820 PASIVOS CALIFICACIÓN Y ...'!B206</f>
        <v>830057912</v>
      </c>
      <c r="C217" s="57"/>
      <c r="D217" s="57"/>
      <c r="E217" s="100" t="s">
        <v>558</v>
      </c>
      <c r="F217" s="100" t="s">
        <v>588</v>
      </c>
      <c r="G217" s="58">
        <v>45469</v>
      </c>
      <c r="H217" s="110">
        <v>143.38</v>
      </c>
      <c r="I217" s="111">
        <v>144.02000000000001</v>
      </c>
      <c r="J217" s="111">
        <f t="shared" si="33"/>
        <v>1.004463662993444</v>
      </c>
      <c r="K217" s="54">
        <v>32383</v>
      </c>
      <c r="L217" s="101">
        <f>'3820 PASIVOS CALIFICACIÓN Y ...'!G206</f>
        <v>10424400</v>
      </c>
      <c r="M217" s="101">
        <f t="shared" si="34"/>
        <v>10424400</v>
      </c>
      <c r="N217" s="101">
        <f t="shared" si="35"/>
        <v>10470931.008508857</v>
      </c>
      <c r="O217" s="102">
        <f t="shared" si="36"/>
        <v>10470931.008508857</v>
      </c>
      <c r="P217" s="135">
        <f t="shared" si="32"/>
        <v>2.3674743297483645E-3</v>
      </c>
    </row>
    <row r="218" spans="1:16" outlineLevel="2" x14ac:dyDescent="0.25">
      <c r="A218" s="100" t="str">
        <f>'3820 PASIVOS CALIFICACIÓN Y ...'!A207</f>
        <v>BAM SAS</v>
      </c>
      <c r="B218" s="100">
        <f>'3820 PASIVOS CALIFICACIÓN Y ...'!B207</f>
        <v>830057912</v>
      </c>
      <c r="C218" s="57"/>
      <c r="D218" s="57"/>
      <c r="E218" s="100" t="s">
        <v>558</v>
      </c>
      <c r="F218" s="100" t="s">
        <v>589</v>
      </c>
      <c r="G218" s="58">
        <v>45469</v>
      </c>
      <c r="H218" s="110">
        <v>143.38</v>
      </c>
      <c r="I218" s="111">
        <v>144.02000000000001</v>
      </c>
      <c r="J218" s="111">
        <f t="shared" si="33"/>
        <v>1.004463662993444</v>
      </c>
      <c r="K218" s="54">
        <v>32384</v>
      </c>
      <c r="L218" s="101">
        <f>'3820 PASIVOS CALIFICACIÓN Y ...'!G207</f>
        <v>1552950</v>
      </c>
      <c r="M218" s="101">
        <f t="shared" si="34"/>
        <v>1552950</v>
      </c>
      <c r="N218" s="101">
        <f t="shared" si="35"/>
        <v>1559881.8454456688</v>
      </c>
      <c r="O218" s="102">
        <f t="shared" si="36"/>
        <v>1559881.8454456688</v>
      </c>
      <c r="P218" s="135">
        <f t="shared" si="32"/>
        <v>3.526888128221022E-4</v>
      </c>
    </row>
    <row r="219" spans="1:16" outlineLevel="2" x14ac:dyDescent="0.25">
      <c r="A219" s="100" t="str">
        <f>'3820 PASIVOS CALIFICACIÓN Y ...'!A208</f>
        <v>BAM SAS</v>
      </c>
      <c r="B219" s="100">
        <f>'3820 PASIVOS CALIFICACIÓN Y ...'!B208</f>
        <v>830057912</v>
      </c>
      <c r="C219" s="57"/>
      <c r="D219" s="57"/>
      <c r="E219" s="100" t="s">
        <v>558</v>
      </c>
      <c r="F219" s="100" t="s">
        <v>590</v>
      </c>
      <c r="G219" s="58">
        <v>45475</v>
      </c>
      <c r="H219" s="118">
        <v>143.66999999999999</v>
      </c>
      <c r="I219" s="111">
        <v>144.02000000000001</v>
      </c>
      <c r="J219" s="111">
        <f t="shared" si="33"/>
        <v>1.0024361383726597</v>
      </c>
      <c r="K219" s="54">
        <v>32394</v>
      </c>
      <c r="L219" s="101">
        <f>'3820 PASIVOS CALIFICACIÓN Y ...'!G208</f>
        <v>4046000</v>
      </c>
      <c r="M219" s="101">
        <f t="shared" si="34"/>
        <v>4046000</v>
      </c>
      <c r="N219" s="101">
        <f t="shared" si="35"/>
        <v>4055856.6158557809</v>
      </c>
      <c r="O219" s="102">
        <f t="shared" si="36"/>
        <v>4055856.6158557809</v>
      </c>
      <c r="P219" s="135">
        <f t="shared" si="32"/>
        <v>9.1702795246915232E-4</v>
      </c>
    </row>
    <row r="220" spans="1:16" outlineLevel="2" x14ac:dyDescent="0.25">
      <c r="A220" s="100" t="str">
        <f>'3820 PASIVOS CALIFICACIÓN Y ...'!A209</f>
        <v>BAM SAS</v>
      </c>
      <c r="B220" s="100">
        <f>'3820 PASIVOS CALIFICACIÓN Y ...'!B209</f>
        <v>830057912</v>
      </c>
      <c r="C220" s="57"/>
      <c r="D220" s="57"/>
      <c r="E220" s="100" t="s">
        <v>558</v>
      </c>
      <c r="F220" s="100" t="s">
        <v>591</v>
      </c>
      <c r="G220" s="58">
        <v>45475</v>
      </c>
      <c r="H220" s="118">
        <v>143.66999999999999</v>
      </c>
      <c r="I220" s="111">
        <v>144.02000000000001</v>
      </c>
      <c r="J220" s="111">
        <f t="shared" si="33"/>
        <v>1.0024361383726597</v>
      </c>
      <c r="K220" s="54">
        <v>32397</v>
      </c>
      <c r="L220" s="101">
        <f>'3820 PASIVOS CALIFICACIÓN Y ...'!G209</f>
        <v>7282800</v>
      </c>
      <c r="M220" s="101">
        <f t="shared" si="34"/>
        <v>7282800</v>
      </c>
      <c r="N220" s="101">
        <f t="shared" si="35"/>
        <v>7300541.9085404053</v>
      </c>
      <c r="O220" s="102">
        <f t="shared" si="36"/>
        <v>7300541.9085404053</v>
      </c>
      <c r="P220" s="135">
        <f t="shared" si="32"/>
        <v>1.6506503144444742E-3</v>
      </c>
    </row>
    <row r="221" spans="1:16" outlineLevel="2" x14ac:dyDescent="0.25">
      <c r="A221" s="100" t="str">
        <f>'3820 PASIVOS CALIFICACIÓN Y ...'!A210</f>
        <v>BAM SAS</v>
      </c>
      <c r="B221" s="100">
        <f>'3820 PASIVOS CALIFICACIÓN Y ...'!B210</f>
        <v>830057912</v>
      </c>
      <c r="C221" s="57"/>
      <c r="D221" s="57"/>
      <c r="E221" s="100" t="s">
        <v>558</v>
      </c>
      <c r="F221" s="100" t="s">
        <v>592</v>
      </c>
      <c r="G221" s="58">
        <v>45477</v>
      </c>
      <c r="H221" s="118">
        <v>143.66999999999999</v>
      </c>
      <c r="I221" s="111">
        <v>144.02000000000001</v>
      </c>
      <c r="J221" s="111">
        <f t="shared" si="33"/>
        <v>1.0024361383726597</v>
      </c>
      <c r="K221" s="54">
        <v>32419</v>
      </c>
      <c r="L221" s="101">
        <f>'3820 PASIVOS CALIFICACIÓN Y ...'!G210</f>
        <v>3998400</v>
      </c>
      <c r="M221" s="101">
        <f t="shared" si="34"/>
        <v>3998400</v>
      </c>
      <c r="N221" s="101">
        <f t="shared" si="35"/>
        <v>4008140.6556692421</v>
      </c>
      <c r="O221" s="102">
        <f t="shared" si="36"/>
        <v>4008140.6556692421</v>
      </c>
      <c r="P221" s="135">
        <f t="shared" si="32"/>
        <v>9.0623938832245642E-4</v>
      </c>
    </row>
    <row r="222" spans="1:16" outlineLevel="2" x14ac:dyDescent="0.25">
      <c r="A222" s="100" t="str">
        <f>'3820 PASIVOS CALIFICACIÓN Y ...'!A211</f>
        <v>BAM SAS</v>
      </c>
      <c r="B222" s="100">
        <f>'3820 PASIVOS CALIFICACIÓN Y ...'!B211</f>
        <v>830057912</v>
      </c>
      <c r="C222" s="57"/>
      <c r="D222" s="57"/>
      <c r="E222" s="100" t="s">
        <v>558</v>
      </c>
      <c r="F222" s="100" t="s">
        <v>593</v>
      </c>
      <c r="G222" s="58">
        <v>45481</v>
      </c>
      <c r="H222" s="118">
        <v>143.66999999999999</v>
      </c>
      <c r="I222" s="111">
        <v>144.02000000000001</v>
      </c>
      <c r="J222" s="111">
        <f t="shared" si="33"/>
        <v>1.0024361383726597</v>
      </c>
      <c r="K222" s="54">
        <v>32435</v>
      </c>
      <c r="L222" s="101">
        <f>'3820 PASIVOS CALIFICACIÓN Y ...'!G211</f>
        <v>7282800</v>
      </c>
      <c r="M222" s="101">
        <f t="shared" si="34"/>
        <v>7282800</v>
      </c>
      <c r="N222" s="101">
        <f t="shared" si="35"/>
        <v>7300541.9085404053</v>
      </c>
      <c r="O222" s="102">
        <f t="shared" si="36"/>
        <v>7300541.9085404053</v>
      </c>
      <c r="P222" s="135">
        <f t="shared" si="32"/>
        <v>1.6506503144444742E-3</v>
      </c>
    </row>
    <row r="223" spans="1:16" outlineLevel="2" x14ac:dyDescent="0.25">
      <c r="A223" s="100" t="str">
        <f>'3820 PASIVOS CALIFICACIÓN Y ...'!A212</f>
        <v>BAM SAS</v>
      </c>
      <c r="B223" s="100">
        <f>'3820 PASIVOS CALIFICACIÓN Y ...'!B212</f>
        <v>830057912</v>
      </c>
      <c r="C223" s="57"/>
      <c r="D223" s="57"/>
      <c r="E223" s="100" t="s">
        <v>558</v>
      </c>
      <c r="F223" s="100" t="s">
        <v>594</v>
      </c>
      <c r="G223" s="58">
        <v>45482</v>
      </c>
      <c r="H223" s="118">
        <v>143.66999999999999</v>
      </c>
      <c r="I223" s="111">
        <v>144.02000000000001</v>
      </c>
      <c r="J223" s="111">
        <f t="shared" si="33"/>
        <v>1.0024361383726597</v>
      </c>
      <c r="K223" s="54">
        <v>32440</v>
      </c>
      <c r="L223" s="101">
        <f>'3820 PASIVOS CALIFICACIÓN Y ...'!G212</f>
        <v>4712400</v>
      </c>
      <c r="M223" s="101">
        <f t="shared" si="34"/>
        <v>4712400</v>
      </c>
      <c r="N223" s="101">
        <f t="shared" si="35"/>
        <v>4723880.0584673211</v>
      </c>
      <c r="O223" s="102">
        <f t="shared" si="36"/>
        <v>4723880.0584673211</v>
      </c>
      <c r="P223" s="135">
        <f t="shared" si="32"/>
        <v>1.068067850522895E-3</v>
      </c>
    </row>
    <row r="224" spans="1:16" outlineLevel="2" x14ac:dyDescent="0.25">
      <c r="A224" s="100" t="str">
        <f>'3820 PASIVOS CALIFICACIÓN Y ...'!A213</f>
        <v>BAM SAS</v>
      </c>
      <c r="B224" s="100">
        <f>'3820 PASIVOS CALIFICACIÓN Y ...'!B213</f>
        <v>830057912</v>
      </c>
      <c r="C224" s="57"/>
      <c r="D224" s="57"/>
      <c r="E224" s="100" t="s">
        <v>558</v>
      </c>
      <c r="F224" s="100" t="s">
        <v>595</v>
      </c>
      <c r="G224" s="58">
        <v>45482</v>
      </c>
      <c r="H224" s="118">
        <v>143.66999999999999</v>
      </c>
      <c r="I224" s="111">
        <v>144.02000000000001</v>
      </c>
      <c r="J224" s="111">
        <f t="shared" si="33"/>
        <v>1.0024361383726597</v>
      </c>
      <c r="K224" s="54">
        <v>32441</v>
      </c>
      <c r="L224" s="101">
        <f>'3820 PASIVOS CALIFICACIÓN Y ...'!G213</f>
        <v>1309000</v>
      </c>
      <c r="M224" s="101">
        <f t="shared" si="34"/>
        <v>1309000</v>
      </c>
      <c r="N224" s="101">
        <f t="shared" si="35"/>
        <v>1312188.9051298115</v>
      </c>
      <c r="O224" s="102">
        <f t="shared" si="36"/>
        <v>1312188.9051298115</v>
      </c>
      <c r="P224" s="135">
        <f t="shared" si="32"/>
        <v>2.9668551403413756E-4</v>
      </c>
    </row>
    <row r="225" spans="1:16" outlineLevel="2" x14ac:dyDescent="0.25">
      <c r="A225" s="100" t="str">
        <f>'3820 PASIVOS CALIFICACIÓN Y ...'!A214</f>
        <v>BAM SAS</v>
      </c>
      <c r="B225" s="100">
        <f>'3820 PASIVOS CALIFICACIÓN Y ...'!B214</f>
        <v>830057912</v>
      </c>
      <c r="C225" s="57"/>
      <c r="D225" s="57"/>
      <c r="E225" s="100" t="s">
        <v>558</v>
      </c>
      <c r="F225" s="100" t="s">
        <v>596</v>
      </c>
      <c r="G225" s="58">
        <v>45483</v>
      </c>
      <c r="H225" s="118">
        <v>143.66999999999999</v>
      </c>
      <c r="I225" s="111">
        <v>144.02000000000001</v>
      </c>
      <c r="J225" s="111">
        <f t="shared" si="33"/>
        <v>1.0024361383726597</v>
      </c>
      <c r="K225" s="54">
        <v>32455</v>
      </c>
      <c r="L225" s="101">
        <f>'3820 PASIVOS CALIFICACIÓN Y ...'!G214</f>
        <v>3498000</v>
      </c>
      <c r="M225" s="101">
        <f t="shared" si="34"/>
        <v>3498000</v>
      </c>
      <c r="N225" s="101">
        <f t="shared" si="35"/>
        <v>3506521.6120275636</v>
      </c>
      <c r="O225" s="102">
        <f t="shared" si="36"/>
        <v>3506521.6120275636</v>
      </c>
      <c r="P225" s="135">
        <f t="shared" si="32"/>
        <v>7.9282347447777934E-4</v>
      </c>
    </row>
    <row r="226" spans="1:16" outlineLevel="2" x14ac:dyDescent="0.25">
      <c r="A226" s="100" t="str">
        <f>'3820 PASIVOS CALIFICACIÓN Y ...'!A215</f>
        <v>BAM SAS</v>
      </c>
      <c r="B226" s="100">
        <f>'3820 PASIVOS CALIFICACIÓN Y ...'!B215</f>
        <v>830057912</v>
      </c>
      <c r="C226" s="57"/>
      <c r="D226" s="57"/>
      <c r="E226" s="100" t="s">
        <v>558</v>
      </c>
      <c r="F226" s="100" t="s">
        <v>597</v>
      </c>
      <c r="G226" s="58">
        <v>45488</v>
      </c>
      <c r="H226" s="118">
        <v>143.66999999999999</v>
      </c>
      <c r="I226" s="111">
        <v>144.02000000000001</v>
      </c>
      <c r="J226" s="111">
        <f t="shared" si="33"/>
        <v>1.0024361383726597</v>
      </c>
      <c r="K226" s="54">
        <v>32474</v>
      </c>
      <c r="L226" s="101">
        <f>'3820 PASIVOS CALIFICACIÓN Y ...'!G215</f>
        <v>1309000</v>
      </c>
      <c r="M226" s="101">
        <f t="shared" si="34"/>
        <v>1309000</v>
      </c>
      <c r="N226" s="101">
        <f t="shared" si="35"/>
        <v>1312188.9051298115</v>
      </c>
      <c r="O226" s="102">
        <f t="shared" si="36"/>
        <v>1312188.9051298115</v>
      </c>
      <c r="P226" s="135">
        <f t="shared" si="32"/>
        <v>2.9668551403413756E-4</v>
      </c>
    </row>
    <row r="227" spans="1:16" outlineLevel="2" x14ac:dyDescent="0.25">
      <c r="A227" s="100" t="str">
        <f>'3820 PASIVOS CALIFICACIÓN Y ...'!A216</f>
        <v>BAM SAS</v>
      </c>
      <c r="B227" s="100">
        <f>'3820 PASIVOS CALIFICACIÓN Y ...'!B216</f>
        <v>830057912</v>
      </c>
      <c r="C227" s="57"/>
      <c r="D227" s="57"/>
      <c r="E227" s="100" t="s">
        <v>558</v>
      </c>
      <c r="F227" s="100" t="s">
        <v>598</v>
      </c>
      <c r="G227" s="58">
        <v>45489</v>
      </c>
      <c r="H227" s="118">
        <v>143.66999999999999</v>
      </c>
      <c r="I227" s="111">
        <v>144.02000000000001</v>
      </c>
      <c r="J227" s="111">
        <f t="shared" si="33"/>
        <v>1.0024361383726597</v>
      </c>
      <c r="K227" s="54">
        <v>32479</v>
      </c>
      <c r="L227" s="101">
        <f>'3820 PASIVOS CALIFICACIÓN Y ...'!G216</f>
        <v>4284000</v>
      </c>
      <c r="M227" s="101">
        <f t="shared" si="34"/>
        <v>4284000</v>
      </c>
      <c r="N227" s="101">
        <f t="shared" si="35"/>
        <v>4294436.4167884737</v>
      </c>
      <c r="O227" s="102">
        <f t="shared" si="36"/>
        <v>4294436.4167884737</v>
      </c>
      <c r="P227" s="135">
        <f t="shared" si="32"/>
        <v>9.7097077320263184E-4</v>
      </c>
    </row>
    <row r="228" spans="1:16" outlineLevel="2" x14ac:dyDescent="0.25">
      <c r="A228" s="100" t="str">
        <f>'3820 PASIVOS CALIFICACIÓN Y ...'!A217</f>
        <v>BAM SAS</v>
      </c>
      <c r="B228" s="100">
        <f>'3820 PASIVOS CALIFICACIÓN Y ...'!B217</f>
        <v>830057912</v>
      </c>
      <c r="C228" s="57"/>
      <c r="D228" s="57"/>
      <c r="E228" s="100" t="s">
        <v>558</v>
      </c>
      <c r="F228" s="100" t="s">
        <v>599</v>
      </c>
      <c r="G228" s="58">
        <v>45490</v>
      </c>
      <c r="H228" s="118">
        <v>143.66999999999999</v>
      </c>
      <c r="I228" s="111">
        <v>144.02000000000001</v>
      </c>
      <c r="J228" s="111">
        <f t="shared" si="33"/>
        <v>1.0024361383726597</v>
      </c>
      <c r="K228" s="54">
        <v>32485</v>
      </c>
      <c r="L228" s="101">
        <f>'3820 PASIVOS CALIFICACIÓN Y ...'!G217</f>
        <v>1071000</v>
      </c>
      <c r="M228" s="101">
        <f t="shared" si="34"/>
        <v>1071000</v>
      </c>
      <c r="N228" s="101">
        <f t="shared" si="35"/>
        <v>1073609.1041971184</v>
      </c>
      <c r="O228" s="102">
        <f t="shared" si="36"/>
        <v>1073609.1041971184</v>
      </c>
      <c r="P228" s="135">
        <f t="shared" si="32"/>
        <v>2.4274269330065796E-4</v>
      </c>
    </row>
    <row r="229" spans="1:16" outlineLevel="2" x14ac:dyDescent="0.25">
      <c r="A229" s="100" t="str">
        <f>'3820 PASIVOS CALIFICACIÓN Y ...'!A218</f>
        <v>BAM SAS</v>
      </c>
      <c r="B229" s="100">
        <f>'3820 PASIVOS CALIFICACIÓN Y ...'!B218</f>
        <v>830057912</v>
      </c>
      <c r="C229" s="57"/>
      <c r="D229" s="57"/>
      <c r="E229" s="100" t="s">
        <v>558</v>
      </c>
      <c r="F229" s="100" t="s">
        <v>600</v>
      </c>
      <c r="G229" s="58">
        <v>45492</v>
      </c>
      <c r="H229" s="118">
        <v>143.66999999999999</v>
      </c>
      <c r="I229" s="111">
        <v>144.02000000000001</v>
      </c>
      <c r="J229" s="111">
        <f t="shared" si="33"/>
        <v>1.0024361383726597</v>
      </c>
      <c r="K229" s="54">
        <v>32497</v>
      </c>
      <c r="L229" s="101">
        <f>'3820 PASIVOS CALIFICACIÓN Y ...'!G218</f>
        <v>1309000</v>
      </c>
      <c r="M229" s="101">
        <f t="shared" si="34"/>
        <v>1309000</v>
      </c>
      <c r="N229" s="101">
        <f t="shared" si="35"/>
        <v>1312188.9051298115</v>
      </c>
      <c r="O229" s="102">
        <f t="shared" si="36"/>
        <v>1312188.9051298115</v>
      </c>
      <c r="P229" s="135">
        <f t="shared" si="32"/>
        <v>2.9668551403413756E-4</v>
      </c>
    </row>
    <row r="230" spans="1:16" outlineLevel="2" x14ac:dyDescent="0.25">
      <c r="A230" s="100" t="str">
        <f>'3820 PASIVOS CALIFICACIÓN Y ...'!A219</f>
        <v>BAM SAS</v>
      </c>
      <c r="B230" s="100">
        <f>'3820 PASIVOS CALIFICACIÓN Y ...'!B219</f>
        <v>830057912</v>
      </c>
      <c r="C230" s="57"/>
      <c r="D230" s="57"/>
      <c r="E230" s="100" t="s">
        <v>558</v>
      </c>
      <c r="F230" s="100" t="s">
        <v>601</v>
      </c>
      <c r="G230" s="58">
        <v>45492</v>
      </c>
      <c r="H230" s="118">
        <v>143.66999999999999</v>
      </c>
      <c r="I230" s="111">
        <v>144.02000000000001</v>
      </c>
      <c r="J230" s="111">
        <f t="shared" si="33"/>
        <v>1.0024361383726597</v>
      </c>
      <c r="K230" s="54">
        <v>32506</v>
      </c>
      <c r="L230" s="101">
        <f>'3820 PASIVOS CALIFICACIÓN Y ...'!G219</f>
        <v>8353800</v>
      </c>
      <c r="M230" s="101">
        <f t="shared" si="34"/>
        <v>8353800</v>
      </c>
      <c r="N230" s="101">
        <f t="shared" si="35"/>
        <v>8374151.0127375247</v>
      </c>
      <c r="O230" s="102">
        <f t="shared" si="36"/>
        <v>8374151.0127375247</v>
      </c>
      <c r="P230" s="135">
        <f t="shared" si="32"/>
        <v>1.8933930077451324E-3</v>
      </c>
    </row>
    <row r="231" spans="1:16" outlineLevel="2" x14ac:dyDescent="0.25">
      <c r="A231" s="100" t="str">
        <f>'3820 PASIVOS CALIFICACIÓN Y ...'!A220</f>
        <v>BAM SAS</v>
      </c>
      <c r="B231" s="100">
        <f>'3820 PASIVOS CALIFICACIÓN Y ...'!B220</f>
        <v>830057912</v>
      </c>
      <c r="C231" s="57"/>
      <c r="D231" s="57"/>
      <c r="E231" s="100" t="s">
        <v>558</v>
      </c>
      <c r="F231" s="100" t="s">
        <v>602</v>
      </c>
      <c r="G231" s="58">
        <v>45495</v>
      </c>
      <c r="H231" s="118">
        <v>143.66999999999999</v>
      </c>
      <c r="I231" s="111">
        <v>144.02000000000001</v>
      </c>
      <c r="J231" s="111">
        <f t="shared" si="33"/>
        <v>1.0024361383726597</v>
      </c>
      <c r="K231" s="54">
        <v>32510</v>
      </c>
      <c r="L231" s="101">
        <f>'3820 PASIVOS CALIFICACIÓN Y ...'!G220</f>
        <v>2618000</v>
      </c>
      <c r="M231" s="101">
        <f t="shared" si="34"/>
        <v>2618000</v>
      </c>
      <c r="N231" s="101">
        <f t="shared" si="35"/>
        <v>2624377.810259623</v>
      </c>
      <c r="O231" s="102">
        <f t="shared" si="36"/>
        <v>2624377.810259623</v>
      </c>
      <c r="P231" s="135">
        <f t="shared" si="32"/>
        <v>5.9337102806827512E-4</v>
      </c>
    </row>
    <row r="232" spans="1:16" outlineLevel="2" x14ac:dyDescent="0.25">
      <c r="A232" s="100" t="str">
        <f>'3820 PASIVOS CALIFICACIÓN Y ...'!A221</f>
        <v>BAM SAS</v>
      </c>
      <c r="B232" s="100">
        <f>'3820 PASIVOS CALIFICACIÓN Y ...'!B221</f>
        <v>830057912</v>
      </c>
      <c r="C232" s="57"/>
      <c r="D232" s="57"/>
      <c r="E232" s="100" t="s">
        <v>558</v>
      </c>
      <c r="F232" s="100" t="s">
        <v>603</v>
      </c>
      <c r="G232" s="58">
        <v>45499</v>
      </c>
      <c r="H232" s="118">
        <v>143.66999999999999</v>
      </c>
      <c r="I232" s="111">
        <v>144.02000000000001</v>
      </c>
      <c r="J232" s="111">
        <f t="shared" si="33"/>
        <v>1.0024361383726597</v>
      </c>
      <c r="K232" s="54">
        <v>32537</v>
      </c>
      <c r="L232" s="101">
        <f>'3820 PASIVOS CALIFICACIÓN Y ...'!G221</f>
        <v>7282800</v>
      </c>
      <c r="M232" s="101">
        <f t="shared" si="34"/>
        <v>7282800</v>
      </c>
      <c r="N232" s="101">
        <f t="shared" si="35"/>
        <v>7300541.9085404053</v>
      </c>
      <c r="O232" s="102">
        <f t="shared" si="36"/>
        <v>7300541.9085404053</v>
      </c>
      <c r="P232" s="135">
        <f t="shared" si="32"/>
        <v>1.6506503144444742E-3</v>
      </c>
    </row>
    <row r="233" spans="1:16" outlineLevel="2" x14ac:dyDescent="0.25">
      <c r="A233" s="100" t="str">
        <f>'3820 PASIVOS CALIFICACIÓN Y ...'!A222</f>
        <v>BAM SAS</v>
      </c>
      <c r="B233" s="100">
        <f>'3820 PASIVOS CALIFICACIÓN Y ...'!B222</f>
        <v>830057912</v>
      </c>
      <c r="C233" s="57"/>
      <c r="D233" s="57"/>
      <c r="E233" s="100" t="s">
        <v>558</v>
      </c>
      <c r="F233" s="100" t="s">
        <v>604</v>
      </c>
      <c r="G233" s="58">
        <v>45499</v>
      </c>
      <c r="H233" s="118">
        <v>143.66999999999999</v>
      </c>
      <c r="I233" s="111">
        <v>144.02000000000001</v>
      </c>
      <c r="J233" s="111">
        <f t="shared" si="33"/>
        <v>1.0024361383726597</v>
      </c>
      <c r="K233" s="54">
        <v>32538</v>
      </c>
      <c r="L233" s="101">
        <f>'3820 PASIVOS CALIFICACIÓN Y ...'!G222</f>
        <v>4444650</v>
      </c>
      <c r="M233" s="101">
        <f t="shared" si="34"/>
        <v>4444650</v>
      </c>
      <c r="N233" s="101">
        <f t="shared" si="35"/>
        <v>4455477.7824180415</v>
      </c>
      <c r="O233" s="102">
        <f t="shared" si="36"/>
        <v>4455477.7824180415</v>
      </c>
      <c r="P233" s="135">
        <f t="shared" si="32"/>
        <v>1.0073821771977305E-3</v>
      </c>
    </row>
    <row r="234" spans="1:16" outlineLevel="2" x14ac:dyDescent="0.25">
      <c r="A234" s="100" t="str">
        <f>'3820 PASIVOS CALIFICACIÓN Y ...'!A223</f>
        <v>BAM SAS</v>
      </c>
      <c r="B234" s="100">
        <f>'3820 PASIVOS CALIFICACIÓN Y ...'!B223</f>
        <v>830057912</v>
      </c>
      <c r="C234" s="57"/>
      <c r="D234" s="57"/>
      <c r="E234" s="100" t="s">
        <v>558</v>
      </c>
      <c r="F234" s="100" t="s">
        <v>605</v>
      </c>
      <c r="G234" s="58">
        <v>45506</v>
      </c>
      <c r="H234" s="116">
        <v>143.66999999999999</v>
      </c>
      <c r="I234" s="111">
        <v>144.02000000000001</v>
      </c>
      <c r="J234" s="111">
        <f t="shared" si="33"/>
        <v>1.0024361383726597</v>
      </c>
      <c r="K234" s="54">
        <v>32556</v>
      </c>
      <c r="L234" s="101">
        <f>'3820 PASIVOS CALIFICACIÓN Y ...'!G223</f>
        <v>4760000</v>
      </c>
      <c r="M234" s="101">
        <f t="shared" si="34"/>
        <v>4760000</v>
      </c>
      <c r="N234" s="101">
        <f t="shared" si="35"/>
        <v>4771596.0186538603</v>
      </c>
      <c r="O234" s="102">
        <f t="shared" si="36"/>
        <v>4771596.0186538603</v>
      </c>
      <c r="P234" s="135">
        <f t="shared" si="32"/>
        <v>1.0788564146695912E-3</v>
      </c>
    </row>
    <row r="235" spans="1:16" outlineLevel="2" x14ac:dyDescent="0.25">
      <c r="A235" s="100" t="str">
        <f>'3820 PASIVOS CALIFICACIÓN Y ...'!A224</f>
        <v>BAM SAS</v>
      </c>
      <c r="B235" s="100">
        <f>'3820 PASIVOS CALIFICACIÓN Y ...'!B224</f>
        <v>830057912</v>
      </c>
      <c r="C235" s="57"/>
      <c r="D235" s="57"/>
      <c r="E235" s="100" t="s">
        <v>558</v>
      </c>
      <c r="F235" s="100" t="s">
        <v>606</v>
      </c>
      <c r="G235" s="58">
        <v>45509</v>
      </c>
      <c r="H235" s="116">
        <v>143.66999999999999</v>
      </c>
      <c r="I235" s="111">
        <v>144.02000000000001</v>
      </c>
      <c r="J235" s="111">
        <f t="shared" si="33"/>
        <v>1.0024361383726597</v>
      </c>
      <c r="K235" s="54">
        <v>32574</v>
      </c>
      <c r="L235" s="101">
        <f>'3820 PASIVOS CALIFICACIÓN Y ...'!G224</f>
        <v>4712400</v>
      </c>
      <c r="M235" s="101">
        <f t="shared" si="34"/>
        <v>4712400</v>
      </c>
      <c r="N235" s="101">
        <f t="shared" si="35"/>
        <v>4723880.0584673211</v>
      </c>
      <c r="O235" s="102">
        <f t="shared" si="36"/>
        <v>4723880.0584673211</v>
      </c>
      <c r="P235" s="135">
        <f t="shared" si="32"/>
        <v>1.068067850522895E-3</v>
      </c>
    </row>
    <row r="236" spans="1:16" outlineLevel="2" x14ac:dyDescent="0.25">
      <c r="A236" s="100" t="str">
        <f>'3820 PASIVOS CALIFICACIÓN Y ...'!A225</f>
        <v>BAM SAS</v>
      </c>
      <c r="B236" s="100">
        <f>'3820 PASIVOS CALIFICACIÓN Y ...'!B225</f>
        <v>830057912</v>
      </c>
      <c r="C236" s="57"/>
      <c r="D236" s="57"/>
      <c r="E236" s="100" t="s">
        <v>558</v>
      </c>
      <c r="F236" s="100" t="s">
        <v>607</v>
      </c>
      <c r="G236" s="58">
        <v>45512</v>
      </c>
      <c r="H236" s="116">
        <v>143.66999999999999</v>
      </c>
      <c r="I236" s="111">
        <v>144.02000000000001</v>
      </c>
      <c r="J236" s="111">
        <f t="shared" si="33"/>
        <v>1.0024361383726597</v>
      </c>
      <c r="K236" s="54">
        <v>32591</v>
      </c>
      <c r="L236" s="101">
        <f>'3820 PASIVOS CALIFICACIÓN Y ...'!G225</f>
        <v>7282800</v>
      </c>
      <c r="M236" s="101">
        <f t="shared" si="34"/>
        <v>7282800</v>
      </c>
      <c r="N236" s="101">
        <f t="shared" si="35"/>
        <v>7300541.9085404053</v>
      </c>
      <c r="O236" s="102">
        <f t="shared" si="36"/>
        <v>7300541.9085404053</v>
      </c>
      <c r="P236" s="135">
        <f t="shared" si="32"/>
        <v>1.6506503144444742E-3</v>
      </c>
    </row>
    <row r="237" spans="1:16" outlineLevel="2" x14ac:dyDescent="0.25">
      <c r="A237" s="100" t="str">
        <f>'3820 PASIVOS CALIFICACIÓN Y ...'!A226</f>
        <v>BAM SAS</v>
      </c>
      <c r="B237" s="100">
        <f>'3820 PASIVOS CALIFICACIÓN Y ...'!B226</f>
        <v>830057912</v>
      </c>
      <c r="C237" s="57"/>
      <c r="D237" s="57"/>
      <c r="E237" s="100" t="s">
        <v>558</v>
      </c>
      <c r="F237" s="100" t="s">
        <v>608</v>
      </c>
      <c r="G237" s="58">
        <v>45513</v>
      </c>
      <c r="H237" s="116">
        <v>143.66999999999999</v>
      </c>
      <c r="I237" s="111">
        <v>144.02000000000001</v>
      </c>
      <c r="J237" s="111">
        <f t="shared" si="33"/>
        <v>1.0024361383726597</v>
      </c>
      <c r="K237" s="54">
        <v>32600</v>
      </c>
      <c r="L237" s="101">
        <f>'3820 PASIVOS CALIFICACIÓN Y ...'!G226</f>
        <v>2142000</v>
      </c>
      <c r="M237" s="101">
        <f t="shared" si="34"/>
        <v>2142000</v>
      </c>
      <c r="N237" s="101">
        <f t="shared" si="35"/>
        <v>2147218.2083942369</v>
      </c>
      <c r="O237" s="102">
        <f t="shared" si="36"/>
        <v>2147218.2083942369</v>
      </c>
      <c r="P237" s="135">
        <f t="shared" si="32"/>
        <v>4.8548538660131592E-4</v>
      </c>
    </row>
    <row r="238" spans="1:16" outlineLevel="2" x14ac:dyDescent="0.25">
      <c r="A238" s="100" t="str">
        <f>'3820 PASIVOS CALIFICACIÓN Y ...'!A227</f>
        <v>BAM SAS</v>
      </c>
      <c r="B238" s="100">
        <f>'3820 PASIVOS CALIFICACIÓN Y ...'!B227</f>
        <v>830057912</v>
      </c>
      <c r="C238" s="57"/>
      <c r="D238" s="57"/>
      <c r="E238" s="100" t="s">
        <v>558</v>
      </c>
      <c r="F238" s="100" t="s">
        <v>609</v>
      </c>
      <c r="G238" s="58">
        <v>45513</v>
      </c>
      <c r="H238" s="116">
        <v>143.66999999999999</v>
      </c>
      <c r="I238" s="111">
        <v>144.02000000000001</v>
      </c>
      <c r="J238" s="111">
        <f t="shared" si="33"/>
        <v>1.0024361383726597</v>
      </c>
      <c r="K238" s="54">
        <v>32605</v>
      </c>
      <c r="L238" s="101">
        <f>'3820 PASIVOS CALIFICACIÓN Y ...'!G227</f>
        <v>743750</v>
      </c>
      <c r="M238" s="101">
        <f t="shared" si="34"/>
        <v>743750</v>
      </c>
      <c r="N238" s="101">
        <f t="shared" si="35"/>
        <v>745561.87791466562</v>
      </c>
      <c r="O238" s="102">
        <f t="shared" si="36"/>
        <v>745561.87791466562</v>
      </c>
      <c r="P238" s="135">
        <f t="shared" si="32"/>
        <v>1.6857131479212361E-4</v>
      </c>
    </row>
    <row r="239" spans="1:16" outlineLevel="2" x14ac:dyDescent="0.25">
      <c r="A239" s="100" t="str">
        <f>'3820 PASIVOS CALIFICACIÓN Y ...'!A228</f>
        <v>BAM SAS</v>
      </c>
      <c r="B239" s="100">
        <f>'3820 PASIVOS CALIFICACIÓN Y ...'!B228</f>
        <v>830057912</v>
      </c>
      <c r="C239" s="57"/>
      <c r="D239" s="57"/>
      <c r="E239" s="100" t="s">
        <v>558</v>
      </c>
      <c r="F239" s="100" t="s">
        <v>610</v>
      </c>
      <c r="G239" s="58">
        <v>45520</v>
      </c>
      <c r="H239" s="116">
        <v>143.66999999999999</v>
      </c>
      <c r="I239" s="111">
        <v>144.02000000000001</v>
      </c>
      <c r="J239" s="111">
        <f t="shared" si="33"/>
        <v>1.0024361383726597</v>
      </c>
      <c r="K239" s="54">
        <v>32625</v>
      </c>
      <c r="L239" s="101">
        <f>'3820 PASIVOS CALIFICACIÓN Y ...'!G228</f>
        <v>7282800</v>
      </c>
      <c r="M239" s="101">
        <f t="shared" si="34"/>
        <v>7282800</v>
      </c>
      <c r="N239" s="101">
        <f t="shared" si="35"/>
        <v>7300541.9085404053</v>
      </c>
      <c r="O239" s="102">
        <f t="shared" si="36"/>
        <v>7300541.9085404053</v>
      </c>
      <c r="P239" s="135">
        <f t="shared" si="32"/>
        <v>1.6506503144444742E-3</v>
      </c>
    </row>
    <row r="240" spans="1:16" outlineLevel="1" x14ac:dyDescent="0.25">
      <c r="A240" s="104" t="s">
        <v>498</v>
      </c>
      <c r="B240" s="100"/>
      <c r="C240" s="57"/>
      <c r="D240" s="57"/>
      <c r="E240" s="100"/>
      <c r="F240" s="100"/>
      <c r="G240" s="58"/>
      <c r="H240" s="116"/>
      <c r="I240" s="111"/>
      <c r="J240" s="111"/>
      <c r="K240" s="54"/>
      <c r="L240" s="101">
        <f>SUBTOTAL(9,L208:L239)</f>
        <v>136715323</v>
      </c>
      <c r="M240" s="101">
        <f>SUBTOTAL(9,M208:M239)</f>
        <v>136715323</v>
      </c>
      <c r="N240" s="101">
        <f>SUBTOTAL(9,N208:N239)</f>
        <v>137121263.31040984</v>
      </c>
      <c r="O240" s="102">
        <f>SUBTOTAL(9,O208:O239)</f>
        <v>137121263.31040984</v>
      </c>
      <c r="P240" s="135">
        <f t="shared" si="32"/>
        <v>3.1003076105291953E-2</v>
      </c>
    </row>
    <row r="241" spans="1:16" outlineLevel="2" x14ac:dyDescent="0.25">
      <c r="A241" s="100" t="str">
        <f>'3820 PASIVOS CALIFICACIÓN Y ...'!A230</f>
        <v>CARTONGRAF S.A.S.</v>
      </c>
      <c r="B241" s="100">
        <f>'3820 PASIVOS CALIFICACIÓN Y ...'!B230</f>
        <v>860401120</v>
      </c>
      <c r="C241" s="57"/>
      <c r="D241" s="57"/>
      <c r="E241" s="100" t="s">
        <v>558</v>
      </c>
      <c r="F241" s="100" t="s">
        <v>611</v>
      </c>
      <c r="G241" s="58">
        <v>45482</v>
      </c>
      <c r="H241" s="116">
        <v>143.66999999999999</v>
      </c>
      <c r="I241" s="111">
        <v>144.02000000000001</v>
      </c>
      <c r="J241" s="111">
        <f>I241/H241</f>
        <v>1.0024361383726597</v>
      </c>
      <c r="K241" s="54" t="s">
        <v>43</v>
      </c>
      <c r="L241" s="101">
        <f>'3820 PASIVOS CALIFICACIÓN Y ...'!G230</f>
        <v>8504500</v>
      </c>
      <c r="M241" s="101">
        <f>L241</f>
        <v>8504500</v>
      </c>
      <c r="N241" s="101">
        <f>J241*L241</f>
        <v>8525218.1387902834</v>
      </c>
      <c r="O241" s="102">
        <f>N241</f>
        <v>8525218.1387902834</v>
      </c>
      <c r="P241" s="135">
        <f t="shared" si="32"/>
        <v>1.9275492391927598E-3</v>
      </c>
    </row>
    <row r="242" spans="1:16" outlineLevel="1" x14ac:dyDescent="0.25">
      <c r="A242" s="104" t="s">
        <v>499</v>
      </c>
      <c r="B242" s="100"/>
      <c r="C242" s="57"/>
      <c r="D242" s="57"/>
      <c r="E242" s="100"/>
      <c r="F242" s="100"/>
      <c r="G242" s="58"/>
      <c r="H242" s="116"/>
      <c r="I242" s="111"/>
      <c r="J242" s="111"/>
      <c r="K242" s="54"/>
      <c r="L242" s="101">
        <f>SUBTOTAL(9,L241:L241)</f>
        <v>8504500</v>
      </c>
      <c r="M242" s="101">
        <f>SUBTOTAL(9,M241:M241)</f>
        <v>8504500</v>
      </c>
      <c r="N242" s="101">
        <f>SUBTOTAL(9,N241:N241)</f>
        <v>8525218.1387902834</v>
      </c>
      <c r="O242" s="102">
        <f>SUBTOTAL(9,O241:O241)</f>
        <v>8525218.1387902834</v>
      </c>
      <c r="P242" s="135">
        <f t="shared" si="32"/>
        <v>1.9275492391927598E-3</v>
      </c>
    </row>
    <row r="243" spans="1:16" outlineLevel="2" x14ac:dyDescent="0.25">
      <c r="A243" s="100" t="str">
        <f>'3820 PASIVOS CALIFICACIÓN Y ...'!A444</f>
        <v>COLOMBIANA DE PET S.A.S.</v>
      </c>
      <c r="B243" s="100">
        <f>'3820 PASIVOS CALIFICACIÓN Y ...'!B444</f>
        <v>900383030</v>
      </c>
      <c r="C243" s="57"/>
      <c r="D243" s="57"/>
      <c r="E243" s="100" t="s">
        <v>558</v>
      </c>
      <c r="F243" s="100" t="s">
        <v>612</v>
      </c>
      <c r="G243" s="58">
        <v>45532</v>
      </c>
      <c r="H243" s="116">
        <v>143.66999999999999</v>
      </c>
      <c r="I243" s="111">
        <v>144.02000000000001</v>
      </c>
      <c r="J243" s="111">
        <f>I243/H243</f>
        <v>1.0024361383726597</v>
      </c>
      <c r="K243" s="57" t="s">
        <v>46</v>
      </c>
      <c r="L243" s="101">
        <f>'3820 PASIVOS CALIFICACIÓN Y ...'!G444</f>
        <v>7129240.7999999998</v>
      </c>
      <c r="M243" s="101">
        <f>L243</f>
        <v>7129240.7999999998</v>
      </c>
      <c r="N243" s="101">
        <f>J243*L243</f>
        <v>7146608.6170808105</v>
      </c>
      <c r="O243" s="102">
        <f>N243</f>
        <v>7146608.6170808105</v>
      </c>
      <c r="P243" s="135">
        <f t="shared" si="32"/>
        <v>1.6158460438664216E-3</v>
      </c>
    </row>
    <row r="244" spans="1:16" outlineLevel="2" x14ac:dyDescent="0.25">
      <c r="A244" s="100" t="str">
        <f>'3820 PASIVOS CALIFICACIÓN Y ...'!A445</f>
        <v>COLOMBIANA DE PET S.A.S.</v>
      </c>
      <c r="B244" s="100">
        <f>'3820 PASIVOS CALIFICACIÓN Y ...'!B445</f>
        <v>900383030</v>
      </c>
      <c r="C244" s="57"/>
      <c r="D244" s="57"/>
      <c r="E244" s="100" t="s">
        <v>558</v>
      </c>
      <c r="F244" s="100" t="s">
        <v>613</v>
      </c>
      <c r="G244" s="58">
        <v>45539</v>
      </c>
      <c r="H244" s="116">
        <v>143.66999999999999</v>
      </c>
      <c r="I244" s="111">
        <v>144.02000000000001</v>
      </c>
      <c r="J244" s="111">
        <f>I244/H244</f>
        <v>1.0024361383726597</v>
      </c>
      <c r="K244" s="54" t="s">
        <v>47</v>
      </c>
      <c r="L244" s="101">
        <f>'3820 PASIVOS CALIFICACIÓN Y ...'!G445</f>
        <v>8216162.5</v>
      </c>
      <c r="M244" s="101">
        <f>L244</f>
        <v>8216162.5</v>
      </c>
      <c r="N244" s="101">
        <f>J244*L244</f>
        <v>8236178.2087422572</v>
      </c>
      <c r="O244" s="102">
        <f>N244</f>
        <v>8236178.2087422572</v>
      </c>
      <c r="P244" s="135">
        <f t="shared" si="32"/>
        <v>1.8621973985488958E-3</v>
      </c>
    </row>
    <row r="245" spans="1:16" outlineLevel="2" x14ac:dyDescent="0.25">
      <c r="A245" s="100" t="str">
        <f>'3820 PASIVOS CALIFICACIÓN Y ...'!A232</f>
        <v>COLOMBIANA DE PET S.A.S.</v>
      </c>
      <c r="B245" s="100">
        <f>'3820 PASIVOS CALIFICACIÓN Y ...'!B232</f>
        <v>900383030</v>
      </c>
      <c r="C245" s="57"/>
      <c r="D245" s="57"/>
      <c r="E245" s="100" t="s">
        <v>558</v>
      </c>
      <c r="F245" s="100" t="s">
        <v>614</v>
      </c>
      <c r="G245" s="58">
        <v>45546</v>
      </c>
      <c r="H245" s="116">
        <v>143.66999999999999</v>
      </c>
      <c r="I245" s="111">
        <v>144.02000000000001</v>
      </c>
      <c r="J245" s="111">
        <f>I245/H245</f>
        <v>1.0024361383726597</v>
      </c>
      <c r="K245" s="54" t="s">
        <v>48</v>
      </c>
      <c r="L245" s="101">
        <v>19133447</v>
      </c>
      <c r="M245" s="101">
        <f>L245</f>
        <v>19133447</v>
      </c>
      <c r="N245" s="101">
        <f>J245*L245</f>
        <v>19180058.724437948</v>
      </c>
      <c r="O245" s="102">
        <f>N245</f>
        <v>19180058.724437948</v>
      </c>
      <c r="P245" s="135">
        <f t="shared" si="32"/>
        <v>4.3366054686324873E-3</v>
      </c>
    </row>
    <row r="246" spans="1:16" outlineLevel="2" x14ac:dyDescent="0.25">
      <c r="A246" s="100" t="str">
        <f>'3820 PASIVOS CALIFICACIÓN Y ...'!A233</f>
        <v>COLOMBIANA DE PET S.A.S.</v>
      </c>
      <c r="B246" s="100">
        <f>'3820 PASIVOS CALIFICACIÓN Y ...'!B233</f>
        <v>900383030</v>
      </c>
      <c r="C246" s="57"/>
      <c r="D246" s="57"/>
      <c r="E246" s="100" t="s">
        <v>558</v>
      </c>
      <c r="F246" s="100" t="s">
        <v>615</v>
      </c>
      <c r="G246" s="58">
        <v>45554</v>
      </c>
      <c r="H246" s="116">
        <v>143.66999999999999</v>
      </c>
      <c r="I246" s="111">
        <v>144.02000000000001</v>
      </c>
      <c r="J246" s="111">
        <f>I246/H246</f>
        <v>1.0024361383726597</v>
      </c>
      <c r="K246" s="54" t="s">
        <v>49</v>
      </c>
      <c r="L246" s="101">
        <f>'3820 PASIVOS CALIFICACIÓN Y ...'!G233</f>
        <v>28121294.25</v>
      </c>
      <c r="M246" s="101">
        <f>L246</f>
        <v>28121294.25</v>
      </c>
      <c r="N246" s="101">
        <f>J246*L246</f>
        <v>28189801.61401128</v>
      </c>
      <c r="O246" s="102">
        <f>N246</f>
        <v>28189801.61401128</v>
      </c>
      <c r="P246" s="135">
        <f t="shared" si="32"/>
        <v>6.3737056072318459E-3</v>
      </c>
    </row>
    <row r="247" spans="1:16" outlineLevel="1" x14ac:dyDescent="0.25">
      <c r="A247" s="104" t="s">
        <v>500</v>
      </c>
      <c r="B247" s="100"/>
      <c r="C247" s="57"/>
      <c r="D247" s="57"/>
      <c r="E247" s="100"/>
      <c r="F247" s="100"/>
      <c r="G247" s="58"/>
      <c r="H247" s="116"/>
      <c r="I247" s="111"/>
      <c r="J247" s="111"/>
      <c r="K247" s="54"/>
      <c r="L247" s="101">
        <f>SUBTOTAL(9,L243:L246)</f>
        <v>62600144.549999997</v>
      </c>
      <c r="M247" s="101">
        <f>SUBTOTAL(9,M243:M246)</f>
        <v>62600144.549999997</v>
      </c>
      <c r="N247" s="101">
        <f>SUBTOTAL(9,N243:N246)</f>
        <v>62752647.164272301</v>
      </c>
      <c r="O247" s="102">
        <f>SUBTOTAL(9,O243:O246)</f>
        <v>62752647.164272301</v>
      </c>
      <c r="P247" s="135">
        <f t="shared" si="32"/>
        <v>1.4188354518279652E-2</v>
      </c>
    </row>
    <row r="248" spans="1:16" outlineLevel="2" x14ac:dyDescent="0.25">
      <c r="A248" s="100" t="str">
        <f>'3820 PASIVOS CALIFICACIÓN Y ...'!A235</f>
        <v>DISAN COLOMBIA SAS</v>
      </c>
      <c r="B248" s="100">
        <f>'3820 PASIVOS CALIFICACIÓN Y ...'!B235</f>
        <v>811012461</v>
      </c>
      <c r="C248" s="57"/>
      <c r="D248" s="57"/>
      <c r="E248" s="100" t="s">
        <v>558</v>
      </c>
      <c r="F248" s="100" t="s">
        <v>616</v>
      </c>
      <c r="G248" s="60">
        <v>45467</v>
      </c>
      <c r="H248" s="110">
        <v>143.38</v>
      </c>
      <c r="I248" s="111">
        <v>144.02000000000001</v>
      </c>
      <c r="J248" s="111">
        <f t="shared" ref="J248:J265" si="37">I248/H248</f>
        <v>1.004463662993444</v>
      </c>
      <c r="K248" s="58" t="s">
        <v>301</v>
      </c>
      <c r="L248" s="101">
        <f>'3820 PASIVOS CALIFICACIÓN Y ...'!G235</f>
        <v>1008579</v>
      </c>
      <c r="M248" s="101">
        <f t="shared" ref="M248:M265" si="38">L248</f>
        <v>1008579</v>
      </c>
      <c r="N248" s="101">
        <f t="shared" ref="N248:N265" si="39">J248*L248</f>
        <v>1013080.9567582648</v>
      </c>
      <c r="O248" s="102">
        <f t="shared" ref="O248:O265" si="40">N248</f>
        <v>1013080.9567582648</v>
      </c>
      <c r="P248" s="135">
        <f t="shared" si="32"/>
        <v>2.2905729749657302E-4</v>
      </c>
    </row>
    <row r="249" spans="1:16" outlineLevel="2" x14ac:dyDescent="0.25">
      <c r="A249" s="100" t="str">
        <f>'3820 PASIVOS CALIFICACIÓN Y ...'!A236</f>
        <v>DISAN COLOMBIA SAS</v>
      </c>
      <c r="B249" s="100">
        <f>'3820 PASIVOS CALIFICACIÓN Y ...'!B236</f>
        <v>811012462</v>
      </c>
      <c r="C249" s="57"/>
      <c r="D249" s="57"/>
      <c r="E249" s="100" t="s">
        <v>558</v>
      </c>
      <c r="F249" s="100" t="s">
        <v>617</v>
      </c>
      <c r="G249" s="60">
        <v>45468</v>
      </c>
      <c r="H249" s="110">
        <v>143.38</v>
      </c>
      <c r="I249" s="111">
        <v>144.02000000000001</v>
      </c>
      <c r="J249" s="111">
        <f t="shared" si="37"/>
        <v>1.004463662993444</v>
      </c>
      <c r="K249" s="58" t="s">
        <v>302</v>
      </c>
      <c r="L249" s="101">
        <f>'3820 PASIVOS CALIFICACIÓN Y ...'!G236</f>
        <v>6677488</v>
      </c>
      <c r="M249" s="101">
        <f t="shared" si="38"/>
        <v>6677488</v>
      </c>
      <c r="N249" s="101">
        <f t="shared" si="39"/>
        <v>6707294.0560747664</v>
      </c>
      <c r="O249" s="102">
        <f t="shared" si="40"/>
        <v>6707294.0560747664</v>
      </c>
      <c r="P249" s="135">
        <f t="shared" ref="P249:P312" si="41">O249/$O$505</f>
        <v>1.5165171546758323E-3</v>
      </c>
    </row>
    <row r="250" spans="1:16" outlineLevel="2" x14ac:dyDescent="0.25">
      <c r="A250" s="100" t="str">
        <f>'3820 PASIVOS CALIFICACIÓN Y ...'!A237</f>
        <v>DISAN COLOMBIA SAS</v>
      </c>
      <c r="B250" s="100">
        <f>'3820 PASIVOS CALIFICACIÓN Y ...'!B237</f>
        <v>811012463</v>
      </c>
      <c r="C250" s="57"/>
      <c r="D250" s="57"/>
      <c r="E250" s="100" t="s">
        <v>558</v>
      </c>
      <c r="F250" s="100" t="s">
        <v>618</v>
      </c>
      <c r="G250" s="60">
        <v>45475</v>
      </c>
      <c r="H250" s="118">
        <v>143.66999999999999</v>
      </c>
      <c r="I250" s="111">
        <v>144.02000000000001</v>
      </c>
      <c r="J250" s="111">
        <f t="shared" si="37"/>
        <v>1.0024361383726597</v>
      </c>
      <c r="K250" s="58" t="s">
        <v>303</v>
      </c>
      <c r="L250" s="101">
        <f>'3820 PASIVOS CALIFICACIÓN Y ...'!G237</f>
        <v>2719053</v>
      </c>
      <c r="M250" s="101">
        <f t="shared" si="38"/>
        <v>2719053</v>
      </c>
      <c r="N250" s="101">
        <f t="shared" si="39"/>
        <v>2725676.9893505955</v>
      </c>
      <c r="O250" s="102">
        <f t="shared" si="40"/>
        <v>2725676.9893505955</v>
      </c>
      <c r="P250" s="135">
        <f t="shared" si="41"/>
        <v>6.1627474178079737E-4</v>
      </c>
    </row>
    <row r="251" spans="1:16" outlineLevel="2" x14ac:dyDescent="0.25">
      <c r="A251" s="100" t="str">
        <f>'3820 PASIVOS CALIFICACIÓN Y ...'!A238</f>
        <v>DISAN COLOMBIA SAS</v>
      </c>
      <c r="B251" s="100">
        <f>'3820 PASIVOS CALIFICACIÓN Y ...'!B238</f>
        <v>811012464</v>
      </c>
      <c r="C251" s="57"/>
      <c r="D251" s="57"/>
      <c r="E251" s="100" t="s">
        <v>558</v>
      </c>
      <c r="F251" s="100" t="s">
        <v>619</v>
      </c>
      <c r="G251" s="60">
        <v>45478</v>
      </c>
      <c r="H251" s="118">
        <v>143.66999999999999</v>
      </c>
      <c r="I251" s="111">
        <v>144.02000000000001</v>
      </c>
      <c r="J251" s="111">
        <f t="shared" si="37"/>
        <v>1.0024361383726597</v>
      </c>
      <c r="K251" s="58" t="s">
        <v>304</v>
      </c>
      <c r="L251" s="101">
        <f>'3820 PASIVOS CALIFICACIÓN Y ...'!G238</f>
        <v>14202894</v>
      </c>
      <c r="M251" s="101">
        <f t="shared" si="38"/>
        <v>14202894</v>
      </c>
      <c r="N251" s="101">
        <f t="shared" si="39"/>
        <v>14237494.215076217</v>
      </c>
      <c r="O251" s="102">
        <f t="shared" si="40"/>
        <v>14237494.215076217</v>
      </c>
      <c r="P251" s="135">
        <f t="shared" si="41"/>
        <v>3.2190931299941692E-3</v>
      </c>
    </row>
    <row r="252" spans="1:16" outlineLevel="2" x14ac:dyDescent="0.25">
      <c r="A252" s="100" t="str">
        <f>'3820 PASIVOS CALIFICACIÓN Y ...'!A239</f>
        <v>DISAN COLOMBIA SAS</v>
      </c>
      <c r="B252" s="100">
        <f>'3820 PASIVOS CALIFICACIÓN Y ...'!B239</f>
        <v>811012465</v>
      </c>
      <c r="C252" s="57"/>
      <c r="D252" s="57"/>
      <c r="E252" s="100" t="s">
        <v>558</v>
      </c>
      <c r="F252" s="100" t="s">
        <v>620</v>
      </c>
      <c r="G252" s="60">
        <v>45481</v>
      </c>
      <c r="H252" s="118">
        <v>143.66999999999999</v>
      </c>
      <c r="I252" s="111">
        <v>144.02000000000001</v>
      </c>
      <c r="J252" s="111">
        <f t="shared" si="37"/>
        <v>1.0024361383726597</v>
      </c>
      <c r="K252" s="58" t="s">
        <v>305</v>
      </c>
      <c r="L252" s="101">
        <f>'3820 PASIVOS CALIFICACIÓN Y ...'!G239</f>
        <v>2589424</v>
      </c>
      <c r="M252" s="101">
        <f t="shared" si="38"/>
        <v>2589424</v>
      </c>
      <c r="N252" s="101">
        <f t="shared" si="39"/>
        <v>2595732.1951694856</v>
      </c>
      <c r="O252" s="102">
        <f t="shared" si="40"/>
        <v>2595732.1951694856</v>
      </c>
      <c r="P252" s="135">
        <f t="shared" si="41"/>
        <v>5.8689426317214089E-4</v>
      </c>
    </row>
    <row r="253" spans="1:16" outlineLevel="2" x14ac:dyDescent="0.25">
      <c r="A253" s="100" t="str">
        <f>'3820 PASIVOS CALIFICACIÓN Y ...'!A240</f>
        <v>DISAN COLOMBIA SAS</v>
      </c>
      <c r="B253" s="100">
        <f>'3820 PASIVOS CALIFICACIÓN Y ...'!B240</f>
        <v>811012466</v>
      </c>
      <c r="C253" s="57"/>
      <c r="D253" s="57"/>
      <c r="E253" s="100" t="s">
        <v>558</v>
      </c>
      <c r="F253" s="100" t="s">
        <v>621</v>
      </c>
      <c r="G253" s="60">
        <v>45484</v>
      </c>
      <c r="H253" s="118">
        <v>143.66999999999999</v>
      </c>
      <c r="I253" s="111">
        <v>144.02000000000001</v>
      </c>
      <c r="J253" s="111">
        <f t="shared" si="37"/>
        <v>1.0024361383726597</v>
      </c>
      <c r="K253" s="58" t="s">
        <v>306</v>
      </c>
      <c r="L253" s="101">
        <f>'3820 PASIVOS CALIFICACIÓN Y ...'!G240</f>
        <v>1359527</v>
      </c>
      <c r="M253" s="101">
        <f t="shared" si="38"/>
        <v>1359527</v>
      </c>
      <c r="N253" s="101">
        <f t="shared" si="39"/>
        <v>1362838.9958933669</v>
      </c>
      <c r="O253" s="102">
        <f t="shared" si="40"/>
        <v>1362838.9958933669</v>
      </c>
      <c r="P253" s="135">
        <f t="shared" si="41"/>
        <v>3.0813748421565232E-4</v>
      </c>
    </row>
    <row r="254" spans="1:16" outlineLevel="2" x14ac:dyDescent="0.25">
      <c r="A254" s="100" t="str">
        <f>'3820 PASIVOS CALIFICACIÓN Y ...'!A241</f>
        <v>DISAN COLOMBIA SAS</v>
      </c>
      <c r="B254" s="100">
        <f>'3820 PASIVOS CALIFICACIÓN Y ...'!B241</f>
        <v>811012467</v>
      </c>
      <c r="C254" s="57"/>
      <c r="D254" s="57"/>
      <c r="E254" s="100" t="s">
        <v>558</v>
      </c>
      <c r="F254" s="100" t="s">
        <v>622</v>
      </c>
      <c r="G254" s="60">
        <v>45496</v>
      </c>
      <c r="H254" s="118">
        <v>143.66999999999999</v>
      </c>
      <c r="I254" s="111">
        <v>144.02000000000001</v>
      </c>
      <c r="J254" s="111">
        <f t="shared" si="37"/>
        <v>1.0024361383726597</v>
      </c>
      <c r="K254" s="58" t="s">
        <v>307</v>
      </c>
      <c r="L254" s="101">
        <f>'3820 PASIVOS CALIFICACIÓN Y ...'!G241</f>
        <v>2538085</v>
      </c>
      <c r="M254" s="101">
        <f t="shared" si="38"/>
        <v>2538085</v>
      </c>
      <c r="N254" s="101">
        <f t="shared" si="39"/>
        <v>2544268.1262615719</v>
      </c>
      <c r="O254" s="102">
        <f t="shared" si="40"/>
        <v>2544268.1262615719</v>
      </c>
      <c r="P254" s="135">
        <f t="shared" si="41"/>
        <v>5.7525825277871196E-4</v>
      </c>
    </row>
    <row r="255" spans="1:16" outlineLevel="2" x14ac:dyDescent="0.25">
      <c r="A255" s="100" t="str">
        <f>'3820 PASIVOS CALIFICACIÓN Y ...'!A242</f>
        <v>DISAN COLOMBIA SAS</v>
      </c>
      <c r="B255" s="100">
        <f>'3820 PASIVOS CALIFICACIÓN Y ...'!B242</f>
        <v>811012468</v>
      </c>
      <c r="C255" s="57"/>
      <c r="D255" s="57"/>
      <c r="E255" s="100" t="s">
        <v>558</v>
      </c>
      <c r="F255" s="100" t="s">
        <v>623</v>
      </c>
      <c r="G255" s="60">
        <v>45497</v>
      </c>
      <c r="H255" s="118">
        <v>143.66999999999999</v>
      </c>
      <c r="I255" s="111">
        <v>144.02000000000001</v>
      </c>
      <c r="J255" s="111">
        <f t="shared" si="37"/>
        <v>1.0024361383726597</v>
      </c>
      <c r="K255" s="58" t="s">
        <v>308</v>
      </c>
      <c r="L255" s="101">
        <f>'3820 PASIVOS CALIFICACIÓN Y ...'!G242</f>
        <v>2665144</v>
      </c>
      <c r="M255" s="101">
        <f t="shared" si="38"/>
        <v>2665144</v>
      </c>
      <c r="N255" s="101">
        <f t="shared" si="39"/>
        <v>2671636.6595670637</v>
      </c>
      <c r="O255" s="102">
        <f t="shared" si="40"/>
        <v>2671636.6595670637</v>
      </c>
      <c r="P255" s="135">
        <f t="shared" si="41"/>
        <v>6.0405623958364974E-4</v>
      </c>
    </row>
    <row r="256" spans="1:16" outlineLevel="2" x14ac:dyDescent="0.25">
      <c r="A256" s="100" t="str">
        <f>'3820 PASIVOS CALIFICACIÓN Y ...'!A243</f>
        <v>DISAN COLOMBIA SAS</v>
      </c>
      <c r="B256" s="100">
        <f>'3820 PASIVOS CALIFICACIÓN Y ...'!B243</f>
        <v>811012469</v>
      </c>
      <c r="C256" s="57"/>
      <c r="D256" s="57"/>
      <c r="E256" s="100" t="s">
        <v>558</v>
      </c>
      <c r="F256" s="100" t="s">
        <v>624</v>
      </c>
      <c r="G256" s="60">
        <v>45505</v>
      </c>
      <c r="H256" s="118">
        <v>143.66999999999999</v>
      </c>
      <c r="I256" s="111">
        <v>144.02000000000001</v>
      </c>
      <c r="J256" s="111">
        <f t="shared" si="37"/>
        <v>1.0024361383726597</v>
      </c>
      <c r="K256" s="58" t="s">
        <v>309</v>
      </c>
      <c r="L256" s="101">
        <f>'3820 PASIVOS CALIFICACIÓN Y ...'!G243</f>
        <v>1332572</v>
      </c>
      <c r="M256" s="101">
        <f t="shared" si="38"/>
        <v>1332572</v>
      </c>
      <c r="N256" s="101">
        <f t="shared" si="39"/>
        <v>1335818.3297835318</v>
      </c>
      <c r="O256" s="102">
        <f t="shared" si="40"/>
        <v>1335818.3297835318</v>
      </c>
      <c r="P256" s="135">
        <f t="shared" si="41"/>
        <v>3.0202811979182487E-4</v>
      </c>
    </row>
    <row r="257" spans="1:16" outlineLevel="2" x14ac:dyDescent="0.25">
      <c r="A257" s="100" t="str">
        <f>'3820 PASIVOS CALIFICACIÓN Y ...'!A244</f>
        <v>DISAN COLOMBIA SAS</v>
      </c>
      <c r="B257" s="100">
        <f>'3820 PASIVOS CALIFICACIÓN Y ...'!B244</f>
        <v>811012470</v>
      </c>
      <c r="C257" s="57"/>
      <c r="D257" s="57"/>
      <c r="E257" s="100" t="s">
        <v>558</v>
      </c>
      <c r="F257" s="100" t="s">
        <v>625</v>
      </c>
      <c r="G257" s="60">
        <v>45505</v>
      </c>
      <c r="H257" s="118">
        <v>143.66999999999999</v>
      </c>
      <c r="I257" s="111">
        <v>144.02000000000001</v>
      </c>
      <c r="J257" s="111">
        <f t="shared" si="37"/>
        <v>1.0024361383726597</v>
      </c>
      <c r="K257" s="58" t="s">
        <v>310</v>
      </c>
      <c r="L257" s="101">
        <f>'3820 PASIVOS CALIFICACIÓN Y ...'!G244</f>
        <v>2538085</v>
      </c>
      <c r="M257" s="101">
        <f t="shared" si="38"/>
        <v>2538085</v>
      </c>
      <c r="N257" s="101">
        <f t="shared" si="39"/>
        <v>2544268.1262615719</v>
      </c>
      <c r="O257" s="102">
        <f t="shared" si="40"/>
        <v>2544268.1262615719</v>
      </c>
      <c r="P257" s="135">
        <f t="shared" si="41"/>
        <v>5.7525825277871196E-4</v>
      </c>
    </row>
    <row r="258" spans="1:16" outlineLevel="2" x14ac:dyDescent="0.25">
      <c r="A258" s="100" t="str">
        <f>'3820 PASIVOS CALIFICACIÓN Y ...'!A245</f>
        <v>DISAN COLOMBIA SAS</v>
      </c>
      <c r="B258" s="100">
        <f>'3820 PASIVOS CALIFICACIÓN Y ...'!B245</f>
        <v>811012471</v>
      </c>
      <c r="C258" s="57"/>
      <c r="D258" s="57"/>
      <c r="E258" s="100" t="s">
        <v>558</v>
      </c>
      <c r="F258" s="100" t="s">
        <v>626</v>
      </c>
      <c r="G258" s="60">
        <v>45510</v>
      </c>
      <c r="H258" s="118">
        <v>143.66999999999999</v>
      </c>
      <c r="I258" s="111">
        <v>144.02000000000001</v>
      </c>
      <c r="J258" s="111">
        <f t="shared" si="37"/>
        <v>1.0024361383726597</v>
      </c>
      <c r="K258" s="58" t="s">
        <v>311</v>
      </c>
      <c r="L258" s="101">
        <f>'3820 PASIVOS CALIFICACIÓN Y ...'!G245</f>
        <v>2665144</v>
      </c>
      <c r="M258" s="101">
        <f t="shared" si="38"/>
        <v>2665144</v>
      </c>
      <c r="N258" s="101">
        <f t="shared" si="39"/>
        <v>2671636.6595670637</v>
      </c>
      <c r="O258" s="102">
        <f t="shared" si="40"/>
        <v>2671636.6595670637</v>
      </c>
      <c r="P258" s="135">
        <f t="shared" si="41"/>
        <v>6.0405623958364974E-4</v>
      </c>
    </row>
    <row r="259" spans="1:16" outlineLevel="2" x14ac:dyDescent="0.25">
      <c r="A259" s="100" t="str">
        <f>'3820 PASIVOS CALIFICACIÓN Y ...'!A246</f>
        <v>DISAN COLOMBIA SAS</v>
      </c>
      <c r="B259" s="100">
        <f>'3820 PASIVOS CALIFICACIÓN Y ...'!B246</f>
        <v>811012472</v>
      </c>
      <c r="C259" s="57"/>
      <c r="D259" s="57"/>
      <c r="E259" s="100" t="s">
        <v>558</v>
      </c>
      <c r="F259" s="100" t="s">
        <v>627</v>
      </c>
      <c r="G259" s="58">
        <v>45517</v>
      </c>
      <c r="H259" s="118">
        <v>143.66999999999999</v>
      </c>
      <c r="I259" s="111">
        <v>144.02000000000001</v>
      </c>
      <c r="J259" s="111">
        <f t="shared" si="37"/>
        <v>1.0024361383726597</v>
      </c>
      <c r="K259" s="58" t="s">
        <v>312</v>
      </c>
      <c r="L259" s="101">
        <f>'3820 PASIVOS CALIFICACIÓN Y ...'!G246</f>
        <v>2665144</v>
      </c>
      <c r="M259" s="101">
        <f t="shared" si="38"/>
        <v>2665144</v>
      </c>
      <c r="N259" s="101">
        <f t="shared" si="39"/>
        <v>2671636.6595670637</v>
      </c>
      <c r="O259" s="102">
        <f t="shared" si="40"/>
        <v>2671636.6595670637</v>
      </c>
      <c r="P259" s="135">
        <f t="shared" si="41"/>
        <v>6.0405623958364974E-4</v>
      </c>
    </row>
    <row r="260" spans="1:16" outlineLevel="2" x14ac:dyDescent="0.25">
      <c r="A260" s="100" t="str">
        <f>'3820 PASIVOS CALIFICACIÓN Y ...'!A247</f>
        <v>DISAN COLOMBIA SAS</v>
      </c>
      <c r="B260" s="100">
        <f>'3820 PASIVOS CALIFICACIÓN Y ...'!B247</f>
        <v>811012473</v>
      </c>
      <c r="C260" s="57"/>
      <c r="D260" s="57"/>
      <c r="E260" s="100" t="s">
        <v>558</v>
      </c>
      <c r="F260" s="100" t="s">
        <v>628</v>
      </c>
      <c r="G260" s="58">
        <v>45524</v>
      </c>
      <c r="H260" s="118">
        <v>143.66999999999999</v>
      </c>
      <c r="I260" s="111">
        <v>144.02000000000001</v>
      </c>
      <c r="J260" s="111">
        <f t="shared" si="37"/>
        <v>1.0024361383726597</v>
      </c>
      <c r="K260" s="58" t="s">
        <v>313</v>
      </c>
      <c r="L260" s="101">
        <f>'3820 PASIVOS CALIFICACIÓN Y ...'!G247</f>
        <v>7744356</v>
      </c>
      <c r="M260" s="101">
        <f t="shared" si="38"/>
        <v>7744356</v>
      </c>
      <c r="N260" s="101">
        <f t="shared" si="39"/>
        <v>7763222.322823137</v>
      </c>
      <c r="O260" s="102">
        <f t="shared" si="40"/>
        <v>7763222.322823137</v>
      </c>
      <c r="P260" s="135">
        <f t="shared" si="41"/>
        <v>1.7552622159842301E-3</v>
      </c>
    </row>
    <row r="261" spans="1:16" outlineLevel="2" x14ac:dyDescent="0.25">
      <c r="A261" s="100" t="str">
        <f>'3820 PASIVOS CALIFICACIÓN Y ...'!A248</f>
        <v>DISAN COLOMBIA SAS</v>
      </c>
      <c r="B261" s="100">
        <f>'3820 PASIVOS CALIFICACIÓN Y ...'!B248</f>
        <v>811012474</v>
      </c>
      <c r="C261" s="57"/>
      <c r="D261" s="57"/>
      <c r="E261" s="100" t="s">
        <v>558</v>
      </c>
      <c r="F261" s="100" t="s">
        <v>629</v>
      </c>
      <c r="G261" s="58">
        <v>45524</v>
      </c>
      <c r="H261" s="118">
        <v>143.66999999999999</v>
      </c>
      <c r="I261" s="111">
        <v>144.02000000000001</v>
      </c>
      <c r="J261" s="111">
        <f t="shared" si="37"/>
        <v>1.0024361383726597</v>
      </c>
      <c r="K261" s="58" t="s">
        <v>314</v>
      </c>
      <c r="L261" s="101">
        <f>'3820 PASIVOS CALIFICACIÓN Y ...'!G248</f>
        <v>2611822</v>
      </c>
      <c r="M261" s="101">
        <f t="shared" si="38"/>
        <v>2611822</v>
      </c>
      <c r="N261" s="101">
        <f t="shared" si="39"/>
        <v>2618184.7597967568</v>
      </c>
      <c r="O261" s="102">
        <f t="shared" si="40"/>
        <v>2618184.7597967568</v>
      </c>
      <c r="P261" s="135">
        <f t="shared" si="41"/>
        <v>5.919707812342775E-4</v>
      </c>
    </row>
    <row r="262" spans="1:16" outlineLevel="2" x14ac:dyDescent="0.25">
      <c r="A262" s="100" t="str">
        <f>'3820 PASIVOS CALIFICACIÓN Y ...'!A249</f>
        <v>DISAN COLOMBIA SAS</v>
      </c>
      <c r="B262" s="100">
        <f>'3820 PASIVOS CALIFICACIÓN Y ...'!B249</f>
        <v>811012475</v>
      </c>
      <c r="C262" s="57"/>
      <c r="D262" s="57"/>
      <c r="E262" s="100" t="s">
        <v>558</v>
      </c>
      <c r="F262" s="100" t="s">
        <v>630</v>
      </c>
      <c r="G262" s="58">
        <v>45530</v>
      </c>
      <c r="H262" s="118">
        <v>143.66999999999999</v>
      </c>
      <c r="I262" s="111">
        <v>144.02000000000001</v>
      </c>
      <c r="J262" s="111">
        <f t="shared" si="37"/>
        <v>1.0024361383726597</v>
      </c>
      <c r="K262" s="58" t="s">
        <v>315</v>
      </c>
      <c r="L262" s="101">
        <f>'3820 PASIVOS CALIFICACIÓN Y ...'!G249</f>
        <v>2611822</v>
      </c>
      <c r="M262" s="101">
        <f t="shared" si="38"/>
        <v>2611822</v>
      </c>
      <c r="N262" s="101">
        <f t="shared" si="39"/>
        <v>2618184.7597967568</v>
      </c>
      <c r="O262" s="102">
        <f t="shared" si="40"/>
        <v>2618184.7597967568</v>
      </c>
      <c r="P262" s="135">
        <f t="shared" si="41"/>
        <v>5.919707812342775E-4</v>
      </c>
    </row>
    <row r="263" spans="1:16" outlineLevel="2" x14ac:dyDescent="0.25">
      <c r="A263" s="100" t="str">
        <f>'3820 PASIVOS CALIFICACIÓN Y ...'!A250</f>
        <v>DISAN COLOMBIA SAS</v>
      </c>
      <c r="B263" s="100">
        <f>'3820 PASIVOS CALIFICACIÓN Y ...'!B250</f>
        <v>811012476</v>
      </c>
      <c r="C263" s="57"/>
      <c r="D263" s="57"/>
      <c r="E263" s="100" t="s">
        <v>558</v>
      </c>
      <c r="F263" s="100" t="s">
        <v>631</v>
      </c>
      <c r="G263" s="58">
        <v>45530</v>
      </c>
      <c r="H263" s="118">
        <v>143.66999999999999</v>
      </c>
      <c r="I263" s="111">
        <v>144.02000000000001</v>
      </c>
      <c r="J263" s="111">
        <f t="shared" si="37"/>
        <v>1.0024361383726597</v>
      </c>
      <c r="K263" s="58" t="s">
        <v>316</v>
      </c>
      <c r="L263" s="101">
        <f>'3820 PASIVOS CALIFICACIÓN Y ...'!G250</f>
        <v>7744356</v>
      </c>
      <c r="M263" s="101">
        <f t="shared" si="38"/>
        <v>7744356</v>
      </c>
      <c r="N263" s="101">
        <f t="shared" si="39"/>
        <v>7763222.322823137</v>
      </c>
      <c r="O263" s="102">
        <f t="shared" si="40"/>
        <v>7763222.322823137</v>
      </c>
      <c r="P263" s="135">
        <f t="shared" si="41"/>
        <v>1.7552622159842301E-3</v>
      </c>
    </row>
    <row r="264" spans="1:16" outlineLevel="2" x14ac:dyDescent="0.25">
      <c r="A264" s="100" t="str">
        <f>'3820 PASIVOS CALIFICACIÓN Y ...'!A251</f>
        <v>DISAN COLOMBIA SAS</v>
      </c>
      <c r="B264" s="100">
        <f>'3820 PASIVOS CALIFICACIÓN Y ...'!B251</f>
        <v>811012476</v>
      </c>
      <c r="C264" s="57"/>
      <c r="D264" s="57"/>
      <c r="E264" s="100" t="s">
        <v>558</v>
      </c>
      <c r="F264" s="100" t="s">
        <v>632</v>
      </c>
      <c r="G264" s="58">
        <v>45537</v>
      </c>
      <c r="H264" s="111">
        <v>144.02000000000001</v>
      </c>
      <c r="I264" s="111">
        <v>144.02000000000001</v>
      </c>
      <c r="J264" s="111">
        <f t="shared" si="37"/>
        <v>1</v>
      </c>
      <c r="K264" s="58" t="s">
        <v>410</v>
      </c>
      <c r="L264" s="101">
        <f>'3820 PASIVOS CALIFICACIÓN Y ...'!G251</f>
        <v>7744356</v>
      </c>
      <c r="M264" s="101">
        <f t="shared" si="38"/>
        <v>7744356</v>
      </c>
      <c r="N264" s="101">
        <f t="shared" si="39"/>
        <v>7744356</v>
      </c>
      <c r="O264" s="102">
        <f t="shared" si="40"/>
        <v>7744356</v>
      </c>
      <c r="P264" s="135">
        <f t="shared" si="41"/>
        <v>1.7509965461078622E-3</v>
      </c>
    </row>
    <row r="265" spans="1:16" outlineLevel="2" x14ac:dyDescent="0.25">
      <c r="A265" s="100" t="str">
        <f>'3820 PASIVOS CALIFICACIÓN Y ...'!A252</f>
        <v>DISAN COLOMBIA SAS</v>
      </c>
      <c r="B265" s="100">
        <f>'3820 PASIVOS CALIFICACIÓN Y ...'!B252</f>
        <v>811012476</v>
      </c>
      <c r="C265" s="57"/>
      <c r="D265" s="57"/>
      <c r="E265" s="100" t="s">
        <v>558</v>
      </c>
      <c r="F265" s="100" t="s">
        <v>633</v>
      </c>
      <c r="G265" s="58">
        <v>45541</v>
      </c>
      <c r="H265" s="111">
        <v>144.02000000000001</v>
      </c>
      <c r="I265" s="111">
        <v>144.02000000000001</v>
      </c>
      <c r="J265" s="111">
        <f t="shared" si="37"/>
        <v>1</v>
      </c>
      <c r="K265" s="58" t="s">
        <v>411</v>
      </c>
      <c r="L265" s="101">
        <f>'3820 PASIVOS CALIFICACIÓN Y ...'!G252</f>
        <v>7744356</v>
      </c>
      <c r="M265" s="101">
        <f t="shared" si="38"/>
        <v>7744356</v>
      </c>
      <c r="N265" s="101">
        <f t="shared" si="39"/>
        <v>7744356</v>
      </c>
      <c r="O265" s="102">
        <f t="shared" si="40"/>
        <v>7744356</v>
      </c>
      <c r="P265" s="135">
        <f t="shared" si="41"/>
        <v>1.7509965461078622E-3</v>
      </c>
    </row>
    <row r="266" spans="1:16" outlineLevel="1" x14ac:dyDescent="0.25">
      <c r="A266" s="104" t="s">
        <v>501</v>
      </c>
      <c r="B266" s="100"/>
      <c r="C266" s="57"/>
      <c r="D266" s="57"/>
      <c r="E266" s="100"/>
      <c r="F266" s="100"/>
      <c r="G266" s="58"/>
      <c r="H266" s="111"/>
      <c r="I266" s="111"/>
      <c r="J266" s="111"/>
      <c r="K266" s="58"/>
      <c r="L266" s="101">
        <f>SUBTOTAL(9,L248:L265)</f>
        <v>79162207</v>
      </c>
      <c r="M266" s="101">
        <f>SUBTOTAL(9,M248:M265)</f>
        <v>79162207</v>
      </c>
      <c r="N266" s="101">
        <f>SUBTOTAL(9,N248:N265)</f>
        <v>79332908.134570345</v>
      </c>
      <c r="O266" s="102">
        <f>SUBTOTAL(9,O248:O265)</f>
        <v>79332908.134570345</v>
      </c>
      <c r="P266" s="135">
        <f t="shared" si="41"/>
        <v>1.7937146502088101E-2</v>
      </c>
    </row>
    <row r="267" spans="1:16" outlineLevel="2" x14ac:dyDescent="0.25">
      <c r="A267" s="100" t="str">
        <f>'3820 PASIVOS CALIFICACIÓN Y ...'!A254</f>
        <v>ENGUEDI SAS</v>
      </c>
      <c r="B267" s="100">
        <f>'3820 PASIVOS CALIFICACIÓN Y ...'!B254</f>
        <v>900577805</v>
      </c>
      <c r="C267" s="57"/>
      <c r="D267" s="57"/>
      <c r="E267" s="100" t="s">
        <v>558</v>
      </c>
      <c r="F267" s="100" t="s">
        <v>634</v>
      </c>
      <c r="G267" s="58">
        <v>45532</v>
      </c>
      <c r="H267" s="118">
        <v>143.66999999999999</v>
      </c>
      <c r="I267" s="111">
        <v>144.02000000000001</v>
      </c>
      <c r="J267" s="111">
        <f>I267/H267</f>
        <v>1.0024361383726597</v>
      </c>
      <c r="K267" s="54" t="s">
        <v>60</v>
      </c>
      <c r="L267" s="101">
        <f>'3820 PASIVOS CALIFICACIÓN Y ...'!G254</f>
        <v>9310680</v>
      </c>
      <c r="M267" s="101">
        <f>L267</f>
        <v>9310680</v>
      </c>
      <c r="N267" s="101">
        <f>J267*L267</f>
        <v>9333362.1048235539</v>
      </c>
      <c r="O267" s="102">
        <f>N267</f>
        <v>9333362.1048235539</v>
      </c>
      <c r="P267" s="135">
        <f t="shared" si="41"/>
        <v>2.1102703451545937E-3</v>
      </c>
    </row>
    <row r="268" spans="1:16" outlineLevel="2" x14ac:dyDescent="0.25">
      <c r="A268" s="100" t="str">
        <f>'3820 PASIVOS CALIFICACIÓN Y ...'!A255</f>
        <v>ENGUEDI SAS</v>
      </c>
      <c r="B268" s="100">
        <f>'3820 PASIVOS CALIFICACIÓN Y ...'!B255</f>
        <v>900577805</v>
      </c>
      <c r="C268" s="57"/>
      <c r="D268" s="57"/>
      <c r="E268" s="100" t="s">
        <v>558</v>
      </c>
      <c r="F268" s="100" t="s">
        <v>635</v>
      </c>
      <c r="G268" s="58">
        <v>45560</v>
      </c>
      <c r="H268" s="111">
        <v>144.02000000000001</v>
      </c>
      <c r="I268" s="111">
        <v>144.02000000000001</v>
      </c>
      <c r="J268" s="111">
        <f>I268/H268</f>
        <v>1</v>
      </c>
      <c r="K268" s="54" t="s">
        <v>61</v>
      </c>
      <c r="L268" s="101">
        <f>'3820 PASIVOS CALIFICACIÓN Y ...'!G255</f>
        <v>637880</v>
      </c>
      <c r="M268" s="101">
        <f>L268</f>
        <v>637880</v>
      </c>
      <c r="N268" s="101">
        <f>J268*L268</f>
        <v>637880</v>
      </c>
      <c r="O268" s="102">
        <f>N268</f>
        <v>637880</v>
      </c>
      <c r="P268" s="135">
        <f t="shared" si="41"/>
        <v>1.4422447480865849E-4</v>
      </c>
    </row>
    <row r="269" spans="1:16" outlineLevel="1" x14ac:dyDescent="0.25">
      <c r="A269" s="104" t="s">
        <v>502</v>
      </c>
      <c r="B269" s="100"/>
      <c r="C269" s="57"/>
      <c r="D269" s="57"/>
      <c r="E269" s="100"/>
      <c r="F269" s="100"/>
      <c r="G269" s="58"/>
      <c r="H269" s="111"/>
      <c r="I269" s="111"/>
      <c r="J269" s="111"/>
      <c r="K269" s="54"/>
      <c r="L269" s="101">
        <f>SUBTOTAL(9,L267:L268)</f>
        <v>9948560</v>
      </c>
      <c r="M269" s="101">
        <f>SUBTOTAL(9,M267:M268)</f>
        <v>9948560</v>
      </c>
      <c r="N269" s="101">
        <f>SUBTOTAL(9,N267:N268)</f>
        <v>9971242.1048235539</v>
      </c>
      <c r="O269" s="102">
        <f>SUBTOTAL(9,O267:O268)</f>
        <v>9971242.1048235539</v>
      </c>
      <c r="P269" s="135">
        <f t="shared" si="41"/>
        <v>2.2544948199632524E-3</v>
      </c>
    </row>
    <row r="270" spans="1:16" outlineLevel="2" x14ac:dyDescent="0.25">
      <c r="A270" s="100" t="str">
        <f>'3820 PASIVOS CALIFICACIÓN Y ...'!A257</f>
        <v>ESENSI S.A.S</v>
      </c>
      <c r="B270" s="100">
        <f>'3820 PASIVOS CALIFICACIÓN Y ...'!B257</f>
        <v>90059763</v>
      </c>
      <c r="C270" s="57"/>
      <c r="D270" s="57"/>
      <c r="E270" s="100" t="s">
        <v>558</v>
      </c>
      <c r="F270" s="100" t="s">
        <v>636</v>
      </c>
      <c r="G270" s="58">
        <v>45515</v>
      </c>
      <c r="H270" s="118">
        <v>143.66999999999999</v>
      </c>
      <c r="I270" s="111">
        <v>144.02000000000001</v>
      </c>
      <c r="J270" s="111">
        <f>I270/H270</f>
        <v>1.0024361383726597</v>
      </c>
      <c r="K270" s="54" t="s">
        <v>64</v>
      </c>
      <c r="L270" s="101">
        <f>'3820 PASIVOS CALIFICACIÓN Y ...'!G257</f>
        <v>29052498</v>
      </c>
      <c r="M270" s="101">
        <f>L270</f>
        <v>29052498</v>
      </c>
      <c r="N270" s="101">
        <f>J270*L270</f>
        <v>29123273.90519942</v>
      </c>
      <c r="O270" s="102">
        <f>N270</f>
        <v>29123273.90519942</v>
      </c>
      <c r="P270" s="135">
        <f t="shared" si="41"/>
        <v>6.5847634095536692E-3</v>
      </c>
    </row>
    <row r="271" spans="1:16" outlineLevel="2" x14ac:dyDescent="0.25">
      <c r="A271" s="100" t="str">
        <f>'3820 PASIVOS CALIFICACIÓN Y ...'!A258</f>
        <v>ESENSI S.A.S</v>
      </c>
      <c r="B271" s="100">
        <f>'3820 PASIVOS CALIFICACIÓN Y ...'!B258</f>
        <v>90059763</v>
      </c>
      <c r="C271" s="57"/>
      <c r="D271" s="57"/>
      <c r="E271" s="100" t="s">
        <v>558</v>
      </c>
      <c r="F271" s="100" t="s">
        <v>637</v>
      </c>
      <c r="G271" s="58">
        <v>45493</v>
      </c>
      <c r="H271" s="118">
        <v>143.66999999999999</v>
      </c>
      <c r="I271" s="111">
        <v>144.02000000000001</v>
      </c>
      <c r="J271" s="111">
        <f>I271/H271</f>
        <v>1.0024361383726597</v>
      </c>
      <c r="K271" s="54" t="s">
        <v>65</v>
      </c>
      <c r="L271" s="101">
        <f>'3820 PASIVOS CALIFICACIÓN Y ...'!G258</f>
        <v>29824000</v>
      </c>
      <c r="M271" s="101">
        <f>L271</f>
        <v>29824000</v>
      </c>
      <c r="N271" s="101">
        <f>J271*L271</f>
        <v>29896655.390826203</v>
      </c>
      <c r="O271" s="102">
        <f>N271</f>
        <v>29896655.390826203</v>
      </c>
      <c r="P271" s="135">
        <f t="shared" si="41"/>
        <v>6.7596247292239257E-3</v>
      </c>
    </row>
    <row r="272" spans="1:16" outlineLevel="1" x14ac:dyDescent="0.25">
      <c r="A272" s="104" t="s">
        <v>503</v>
      </c>
      <c r="B272" s="100"/>
      <c r="C272" s="57"/>
      <c r="D272" s="57"/>
      <c r="E272" s="100"/>
      <c r="F272" s="100"/>
      <c r="G272" s="58"/>
      <c r="H272" s="118"/>
      <c r="I272" s="111"/>
      <c r="J272" s="111"/>
      <c r="K272" s="54"/>
      <c r="L272" s="101">
        <f>SUBTOTAL(9,L270:L271)</f>
        <v>58876498</v>
      </c>
      <c r="M272" s="101">
        <f>SUBTOTAL(9,M270:M271)</f>
        <v>58876498</v>
      </c>
      <c r="N272" s="101">
        <f>SUBTOTAL(9,N270:N271)</f>
        <v>59019929.296025619</v>
      </c>
      <c r="O272" s="102">
        <f>SUBTOTAL(9,O270:O271)</f>
        <v>59019929.296025619</v>
      </c>
      <c r="P272" s="135">
        <f t="shared" si="41"/>
        <v>1.3344388138777594E-2</v>
      </c>
    </row>
    <row r="273" spans="1:16" outlineLevel="2" x14ac:dyDescent="0.25">
      <c r="A273" s="100" t="str">
        <f>'3820 PASIVOS CALIFICACIÓN Y ...'!A491</f>
        <v>FORMAS Y PAPELES SAS</v>
      </c>
      <c r="B273" s="100">
        <f>'3820 PASIVOS CALIFICACIÓN Y ...'!B491</f>
        <v>830079574</v>
      </c>
      <c r="C273" s="57"/>
      <c r="D273" s="57"/>
      <c r="E273" s="100" t="s">
        <v>558</v>
      </c>
      <c r="F273" s="100" t="s">
        <v>835</v>
      </c>
      <c r="G273" s="58">
        <v>43831</v>
      </c>
      <c r="H273" s="113">
        <v>104.24</v>
      </c>
      <c r="I273" s="111">
        <v>144.02000000000001</v>
      </c>
      <c r="J273" s="111">
        <f>I273/H273</f>
        <v>1.381619339984651</v>
      </c>
      <c r="K273" s="54" t="s">
        <v>39</v>
      </c>
      <c r="L273" s="101">
        <f>'3820 PASIVOS CALIFICACIÓN Y ...'!G491</f>
        <v>476000</v>
      </c>
      <c r="M273" s="101">
        <f>L273</f>
        <v>476000</v>
      </c>
      <c r="N273" s="101">
        <f>J273*L273</f>
        <v>657650.80583269394</v>
      </c>
      <c r="O273" s="102">
        <f>N273</f>
        <v>657650.80583269394</v>
      </c>
      <c r="P273" s="135">
        <f t="shared" si="41"/>
        <v>1.4869464801955118E-4</v>
      </c>
    </row>
    <row r="274" spans="1:16" outlineLevel="2" x14ac:dyDescent="0.25">
      <c r="A274" s="100" t="str">
        <f>'3820 PASIVOS CALIFICACIÓN Y ...'!A492</f>
        <v>FORMAS Y PAPELES SAS</v>
      </c>
      <c r="B274" s="100">
        <f>'3820 PASIVOS CALIFICACIÓN Y ...'!B492</f>
        <v>830079574</v>
      </c>
      <c r="C274" s="57"/>
      <c r="D274" s="57"/>
      <c r="E274" s="100" t="s">
        <v>558</v>
      </c>
      <c r="F274" s="100" t="s">
        <v>836</v>
      </c>
      <c r="G274" s="58">
        <v>43831</v>
      </c>
      <c r="H274" s="113">
        <v>104.24</v>
      </c>
      <c r="I274" s="111">
        <v>144.02000000000001</v>
      </c>
      <c r="J274" s="111">
        <f>I274/H274</f>
        <v>1.381619339984651</v>
      </c>
      <c r="K274" s="54" t="s">
        <v>40</v>
      </c>
      <c r="L274" s="101">
        <f>'3820 PASIVOS CALIFICACIÓN Y ...'!G492</f>
        <v>2356200</v>
      </c>
      <c r="M274" s="101">
        <f>L274</f>
        <v>2356200</v>
      </c>
      <c r="N274" s="101">
        <f>J274*L274</f>
        <v>3255371.4888718347</v>
      </c>
      <c r="O274" s="102">
        <f>N274</f>
        <v>3255371.4888718347</v>
      </c>
      <c r="P274" s="135">
        <f t="shared" si="41"/>
        <v>7.3603850769677834E-4</v>
      </c>
    </row>
    <row r="275" spans="1:16" outlineLevel="2" x14ac:dyDescent="0.25">
      <c r="A275" s="100" t="str">
        <f>'3820 PASIVOS CALIFICACIÓN Y ...'!A493</f>
        <v>FORMAS Y PAPELES SAS</v>
      </c>
      <c r="B275" s="100">
        <f>'3820 PASIVOS CALIFICACIÓN Y ...'!B493</f>
        <v>830079574</v>
      </c>
      <c r="C275" s="57"/>
      <c r="D275" s="57"/>
      <c r="E275" s="100" t="s">
        <v>558</v>
      </c>
      <c r="F275" s="100" t="s">
        <v>837</v>
      </c>
      <c r="G275" s="58">
        <v>43831</v>
      </c>
      <c r="H275" s="113">
        <v>104.24</v>
      </c>
      <c r="I275" s="111">
        <v>144.02000000000001</v>
      </c>
      <c r="J275" s="111">
        <f>I275/H275</f>
        <v>1.381619339984651</v>
      </c>
      <c r="K275" s="54" t="s">
        <v>41</v>
      </c>
      <c r="L275" s="101">
        <f>'3820 PASIVOS CALIFICACIÓN Y ...'!G493</f>
        <v>428400</v>
      </c>
      <c r="M275" s="101">
        <f>L275</f>
        <v>428400</v>
      </c>
      <c r="N275" s="101">
        <f>J275*L275</f>
        <v>591885.72524942446</v>
      </c>
      <c r="O275" s="102">
        <f>N275</f>
        <v>591885.72524942446</v>
      </c>
      <c r="P275" s="135">
        <f t="shared" si="41"/>
        <v>1.3382518321759606E-4</v>
      </c>
    </row>
    <row r="276" spans="1:16" outlineLevel="2" x14ac:dyDescent="0.25">
      <c r="A276" s="100" t="str">
        <f>'3820 PASIVOS CALIFICACIÓN Y ...'!A494</f>
        <v>FORMAS Y PAPELES SAS</v>
      </c>
      <c r="B276" s="100">
        <f>'3820 PASIVOS CALIFICACIÓN Y ...'!B494</f>
        <v>830079574</v>
      </c>
      <c r="C276" s="57"/>
      <c r="D276" s="57"/>
      <c r="E276" s="100" t="s">
        <v>558</v>
      </c>
      <c r="F276" s="100" t="s">
        <v>838</v>
      </c>
      <c r="G276" s="58">
        <v>43831</v>
      </c>
      <c r="H276" s="113">
        <v>104.24</v>
      </c>
      <c r="I276" s="111">
        <v>144.02000000000001</v>
      </c>
      <c r="J276" s="111">
        <f>I276/H276</f>
        <v>1.381619339984651</v>
      </c>
      <c r="K276" s="54" t="s">
        <v>42</v>
      </c>
      <c r="L276" s="101">
        <f>'3820 PASIVOS CALIFICACIÓN Y ...'!G494</f>
        <v>714000</v>
      </c>
      <c r="M276" s="101">
        <f>L276</f>
        <v>714000</v>
      </c>
      <c r="N276" s="101">
        <f>J276*L276</f>
        <v>986476.20874904084</v>
      </c>
      <c r="O276" s="102">
        <f>N276</f>
        <v>986476.20874904084</v>
      </c>
      <c r="P276" s="135">
        <f t="shared" si="41"/>
        <v>2.2304197202932679E-4</v>
      </c>
    </row>
    <row r="277" spans="1:16" outlineLevel="1" x14ac:dyDescent="0.25">
      <c r="A277" s="104" t="s">
        <v>525</v>
      </c>
      <c r="B277" s="100"/>
      <c r="C277" s="57"/>
      <c r="D277" s="57"/>
      <c r="E277" s="100"/>
      <c r="F277" s="100"/>
      <c r="G277" s="58"/>
      <c r="H277" s="113"/>
      <c r="I277" s="111"/>
      <c r="J277" s="111"/>
      <c r="K277" s="54"/>
      <c r="L277" s="101">
        <f>SUBTOTAL(9,L273:L276)</f>
        <v>3974600</v>
      </c>
      <c r="M277" s="101">
        <f>SUBTOTAL(9,M273:M276)</f>
        <v>3974600</v>
      </c>
      <c r="N277" s="101">
        <f>SUBTOTAL(9,N273:N276)</f>
        <v>5491384.2287029941</v>
      </c>
      <c r="O277" s="102">
        <f>SUBTOTAL(9,O273:O276)</f>
        <v>5491384.2287029941</v>
      </c>
      <c r="P277" s="135">
        <f t="shared" si="41"/>
        <v>1.2416003109632524E-3</v>
      </c>
    </row>
    <row r="278" spans="1:16" outlineLevel="2" x14ac:dyDescent="0.25">
      <c r="A278" s="100" t="str">
        <f>'3820 PASIVOS CALIFICACIÓN Y ...'!A448</f>
        <v>HANDLER SAS</v>
      </c>
      <c r="B278" s="100">
        <f>'3820 PASIVOS CALIFICACIÓN Y ...'!B448</f>
        <v>900677390</v>
      </c>
      <c r="C278" s="57"/>
      <c r="D278" s="57"/>
      <c r="E278" s="100" t="s">
        <v>558</v>
      </c>
      <c r="F278" s="100" t="s">
        <v>638</v>
      </c>
      <c r="G278" s="58">
        <v>45535</v>
      </c>
      <c r="H278" s="116">
        <v>143.66999999999999</v>
      </c>
      <c r="I278" s="111">
        <v>144.02000000000001</v>
      </c>
      <c r="J278" s="111">
        <f t="shared" ref="J278:J292" si="42">I278/H278</f>
        <v>1.0024361383726597</v>
      </c>
      <c r="K278" s="54" t="s">
        <v>107</v>
      </c>
      <c r="L278" s="101">
        <f>'3820 PASIVOS CALIFICACIÓN Y ...'!G448</f>
        <v>1872057</v>
      </c>
      <c r="M278" s="101">
        <f t="shared" ref="M278:M292" si="43">L278</f>
        <v>1872057</v>
      </c>
      <c r="N278" s="101">
        <f t="shared" ref="N278:N292" si="44">J278*L278</f>
        <v>1876617.5898935061</v>
      </c>
      <c r="O278" s="102">
        <f t="shared" ref="O278:O292" si="45">N278</f>
        <v>1876617.5898935061</v>
      </c>
      <c r="P278" s="135">
        <f t="shared" si="41"/>
        <v>4.2430266871367871E-4</v>
      </c>
    </row>
    <row r="279" spans="1:16" outlineLevel="2" x14ac:dyDescent="0.25">
      <c r="A279" s="100" t="str">
        <f>'3820 PASIVOS CALIFICACIÓN Y ...'!A449</f>
        <v>HANDLER SAS</v>
      </c>
      <c r="B279" s="100">
        <f>'3820 PASIVOS CALIFICACIÓN Y ...'!B449</f>
        <v>900677390</v>
      </c>
      <c r="C279" s="57"/>
      <c r="D279" s="57"/>
      <c r="E279" s="100" t="s">
        <v>558</v>
      </c>
      <c r="F279" s="100" t="s">
        <v>639</v>
      </c>
      <c r="G279" s="58">
        <v>45548</v>
      </c>
      <c r="H279" s="116">
        <v>143.66999999999999</v>
      </c>
      <c r="I279" s="111">
        <v>144.02000000000001</v>
      </c>
      <c r="J279" s="111">
        <f t="shared" si="42"/>
        <v>1.0024361383726597</v>
      </c>
      <c r="K279" s="54" t="s">
        <v>108</v>
      </c>
      <c r="L279" s="101">
        <f>'3820 PASIVOS CALIFICACIÓN Y ...'!G449</f>
        <v>2942623</v>
      </c>
      <c r="M279" s="101">
        <f t="shared" si="43"/>
        <v>2942623</v>
      </c>
      <c r="N279" s="101">
        <f t="shared" si="44"/>
        <v>2949791.6368065709</v>
      </c>
      <c r="O279" s="102">
        <f t="shared" si="45"/>
        <v>2949791.6368065709</v>
      </c>
      <c r="P279" s="135">
        <f t="shared" si="41"/>
        <v>6.6694699569417562E-4</v>
      </c>
    </row>
    <row r="280" spans="1:16" outlineLevel="2" x14ac:dyDescent="0.25">
      <c r="A280" s="100" t="str">
        <f>'3820 PASIVOS CALIFICACIÓN Y ...'!A450</f>
        <v>HANDLER SAS</v>
      </c>
      <c r="B280" s="100">
        <f>'3820 PASIVOS CALIFICACIÓN Y ...'!B450</f>
        <v>900677390</v>
      </c>
      <c r="C280" s="57"/>
      <c r="D280" s="57"/>
      <c r="E280" s="100" t="s">
        <v>558</v>
      </c>
      <c r="F280" s="100" t="s">
        <v>640</v>
      </c>
      <c r="G280" s="58">
        <v>45548</v>
      </c>
      <c r="H280" s="116">
        <v>143.66999999999999</v>
      </c>
      <c r="I280" s="111">
        <v>144.02000000000001</v>
      </c>
      <c r="J280" s="111">
        <f t="shared" si="42"/>
        <v>1.0024361383726597</v>
      </c>
      <c r="K280" s="54" t="s">
        <v>109</v>
      </c>
      <c r="L280" s="101">
        <f>'3820 PASIVOS CALIFICACIÓN Y ...'!G450</f>
        <v>8846113</v>
      </c>
      <c r="M280" s="101">
        <f t="shared" si="43"/>
        <v>8846113</v>
      </c>
      <c r="N280" s="101">
        <f t="shared" si="44"/>
        <v>8867663.3553281836</v>
      </c>
      <c r="O280" s="102">
        <f t="shared" si="45"/>
        <v>8867663.3553281836</v>
      </c>
      <c r="P280" s="135">
        <f t="shared" si="41"/>
        <v>2.0049759989374076E-3</v>
      </c>
    </row>
    <row r="281" spans="1:16" outlineLevel="2" x14ac:dyDescent="0.25">
      <c r="A281" s="100" t="str">
        <f>'3820 PASIVOS CALIFICACIÓN Y ...'!A451</f>
        <v>HANDLER SAS</v>
      </c>
      <c r="B281" s="100">
        <f>'3820 PASIVOS CALIFICACIÓN Y ...'!B451</f>
        <v>900677390</v>
      </c>
      <c r="C281" s="57"/>
      <c r="D281" s="57"/>
      <c r="E281" s="100" t="s">
        <v>558</v>
      </c>
      <c r="F281" s="100" t="s">
        <v>641</v>
      </c>
      <c r="G281" s="58">
        <v>45562</v>
      </c>
      <c r="H281" s="116">
        <v>143.66999999999999</v>
      </c>
      <c r="I281" s="111">
        <v>144.02000000000001</v>
      </c>
      <c r="J281" s="111">
        <f t="shared" si="42"/>
        <v>1.0024361383726597</v>
      </c>
      <c r="K281" s="54" t="s">
        <v>110</v>
      </c>
      <c r="L281" s="101">
        <f>'3820 PASIVOS CALIFICACIÓN Y ...'!G451</f>
        <v>2942623</v>
      </c>
      <c r="M281" s="101">
        <f t="shared" si="43"/>
        <v>2942623</v>
      </c>
      <c r="N281" s="101">
        <f t="shared" si="44"/>
        <v>2949791.6368065709</v>
      </c>
      <c r="O281" s="102">
        <f t="shared" si="45"/>
        <v>2949791.6368065709</v>
      </c>
      <c r="P281" s="135">
        <f t="shared" si="41"/>
        <v>6.6694699569417562E-4</v>
      </c>
    </row>
    <row r="282" spans="1:16" outlineLevel="2" x14ac:dyDescent="0.25">
      <c r="A282" s="100" t="str">
        <f>'3820 PASIVOS CALIFICACIÓN Y ...'!A452</f>
        <v>HANDLER SAS</v>
      </c>
      <c r="B282" s="100">
        <f>'3820 PASIVOS CALIFICACIÓN Y ...'!B452</f>
        <v>900677390</v>
      </c>
      <c r="C282" s="57"/>
      <c r="D282" s="57"/>
      <c r="E282" s="100" t="s">
        <v>558</v>
      </c>
      <c r="F282" s="100" t="s">
        <v>642</v>
      </c>
      <c r="G282" s="58">
        <v>45562</v>
      </c>
      <c r="H282" s="116">
        <v>143.66999999999999</v>
      </c>
      <c r="I282" s="111">
        <v>144.02000000000001</v>
      </c>
      <c r="J282" s="111">
        <f t="shared" si="42"/>
        <v>1.0024361383726597</v>
      </c>
      <c r="K282" s="54" t="s">
        <v>111</v>
      </c>
      <c r="L282" s="101">
        <f>'3820 PASIVOS CALIFICACIÓN Y ...'!G452</f>
        <v>7454297</v>
      </c>
      <c r="M282" s="101">
        <f t="shared" si="43"/>
        <v>7454297</v>
      </c>
      <c r="N282" s="101">
        <f t="shared" si="44"/>
        <v>7472456.6989629017</v>
      </c>
      <c r="O282" s="102">
        <f t="shared" si="45"/>
        <v>7472456.6989629017</v>
      </c>
      <c r="P282" s="135">
        <f t="shared" si="41"/>
        <v>1.6895201964920773E-3</v>
      </c>
    </row>
    <row r="283" spans="1:16" outlineLevel="2" x14ac:dyDescent="0.25">
      <c r="A283" s="100" t="str">
        <f>'3820 PASIVOS CALIFICACIÓN Y ...'!A453</f>
        <v>HANDLER SAS</v>
      </c>
      <c r="B283" s="100">
        <f>'3820 PASIVOS CALIFICACIÓN Y ...'!B453</f>
        <v>900677390</v>
      </c>
      <c r="C283" s="57"/>
      <c r="D283" s="57"/>
      <c r="E283" s="100" t="s">
        <v>558</v>
      </c>
      <c r="F283" s="100" t="s">
        <v>643</v>
      </c>
      <c r="G283" s="58">
        <v>45562</v>
      </c>
      <c r="H283" s="116">
        <v>143.66999999999999</v>
      </c>
      <c r="I283" s="111">
        <v>144.02000000000001</v>
      </c>
      <c r="J283" s="111">
        <f t="shared" si="42"/>
        <v>1.0024361383726597</v>
      </c>
      <c r="K283" s="54" t="s">
        <v>112</v>
      </c>
      <c r="L283" s="101">
        <f>'3820 PASIVOS CALIFICACIÓN Y ...'!G453</f>
        <v>2533418</v>
      </c>
      <c r="M283" s="101">
        <f t="shared" si="43"/>
        <v>2533418</v>
      </c>
      <c r="N283" s="101">
        <f t="shared" si="44"/>
        <v>2539589.7568037868</v>
      </c>
      <c r="O283" s="102">
        <f t="shared" si="45"/>
        <v>2539589.7568037868</v>
      </c>
      <c r="P283" s="135">
        <f t="shared" si="41"/>
        <v>5.7420047486121976E-4</v>
      </c>
    </row>
    <row r="284" spans="1:16" outlineLevel="2" x14ac:dyDescent="0.25">
      <c r="A284" s="100" t="str">
        <f>'3820 PASIVOS CALIFICACIÓN Y ...'!A454</f>
        <v>HANDLER SAS</v>
      </c>
      <c r="B284" s="100">
        <f>'3820 PASIVOS CALIFICACIÓN Y ...'!B454</f>
        <v>900677390</v>
      </c>
      <c r="C284" s="57"/>
      <c r="D284" s="57"/>
      <c r="E284" s="100" t="s">
        <v>558</v>
      </c>
      <c r="F284" s="100" t="s">
        <v>644</v>
      </c>
      <c r="G284" s="58">
        <v>45571</v>
      </c>
      <c r="H284" s="116">
        <v>143.66999999999999</v>
      </c>
      <c r="I284" s="111">
        <v>144.02000000000001</v>
      </c>
      <c r="J284" s="111">
        <f t="shared" si="42"/>
        <v>1.0024361383726597</v>
      </c>
      <c r="K284" s="54" t="s">
        <v>113</v>
      </c>
      <c r="L284" s="101">
        <f>'3820 PASIVOS CALIFICACIÓN Y ...'!G454</f>
        <v>1322055</v>
      </c>
      <c r="M284" s="101">
        <f t="shared" si="43"/>
        <v>1322055</v>
      </c>
      <c r="N284" s="101">
        <f t="shared" si="44"/>
        <v>1325275.7089162664</v>
      </c>
      <c r="O284" s="102">
        <f t="shared" si="45"/>
        <v>1325275.7089162664</v>
      </c>
      <c r="P284" s="135">
        <f t="shared" si="41"/>
        <v>2.9964443640672397E-4</v>
      </c>
    </row>
    <row r="285" spans="1:16" outlineLevel="2" x14ac:dyDescent="0.25">
      <c r="A285" s="100" t="str">
        <f>'3820 PASIVOS CALIFICACIÓN Y ...'!A455</f>
        <v>HANDLER SAS</v>
      </c>
      <c r="B285" s="100">
        <f>'3820 PASIVOS CALIFICACIÓN Y ...'!B455</f>
        <v>900677390</v>
      </c>
      <c r="C285" s="57"/>
      <c r="D285" s="57"/>
      <c r="E285" s="100" t="s">
        <v>558</v>
      </c>
      <c r="F285" s="100" t="s">
        <v>645</v>
      </c>
      <c r="G285" s="58">
        <v>45571</v>
      </c>
      <c r="H285" s="116">
        <v>143.66999999999999</v>
      </c>
      <c r="I285" s="111">
        <v>144.02000000000001</v>
      </c>
      <c r="J285" s="111">
        <f t="shared" si="42"/>
        <v>1.0024361383726597</v>
      </c>
      <c r="K285" s="54" t="s">
        <v>114</v>
      </c>
      <c r="L285" s="101">
        <f>'3820 PASIVOS CALIFICACIÓN Y ...'!G455</f>
        <v>863600</v>
      </c>
      <c r="M285" s="101">
        <f t="shared" si="43"/>
        <v>863600</v>
      </c>
      <c r="N285" s="101">
        <f t="shared" si="44"/>
        <v>865703.84909862885</v>
      </c>
      <c r="O285" s="102">
        <f t="shared" si="45"/>
        <v>865703.84909862885</v>
      </c>
      <c r="P285" s="135">
        <f t="shared" si="41"/>
        <v>1.9573537809005438E-4</v>
      </c>
    </row>
    <row r="286" spans="1:16" outlineLevel="2" x14ac:dyDescent="0.25">
      <c r="A286" s="100" t="str">
        <f>'3820 PASIVOS CALIFICACIÓN Y ...'!A456</f>
        <v>HANDLER SAS</v>
      </c>
      <c r="B286" s="100">
        <f>'3820 PASIVOS CALIFICACIÓN Y ...'!B456</f>
        <v>900677390</v>
      </c>
      <c r="C286" s="57"/>
      <c r="D286" s="57"/>
      <c r="E286" s="100" t="s">
        <v>558</v>
      </c>
      <c r="F286" s="100" t="s">
        <v>646</v>
      </c>
      <c r="G286" s="58">
        <v>45571</v>
      </c>
      <c r="H286" s="116">
        <v>143.66999999999999</v>
      </c>
      <c r="I286" s="111">
        <v>144.02000000000001</v>
      </c>
      <c r="J286" s="111">
        <f t="shared" si="42"/>
        <v>1.0024361383726597</v>
      </c>
      <c r="K286" s="54" t="s">
        <v>115</v>
      </c>
      <c r="L286" s="101">
        <f>'3820 PASIVOS CALIFICACIÓN Y ...'!G456</f>
        <v>751652</v>
      </c>
      <c r="M286" s="101">
        <f t="shared" si="43"/>
        <v>751652</v>
      </c>
      <c r="N286" s="101">
        <f t="shared" si="44"/>
        <v>753483.12828008633</v>
      </c>
      <c r="O286" s="102">
        <f t="shared" si="45"/>
        <v>753483.12828008633</v>
      </c>
      <c r="P286" s="135">
        <f t="shared" si="41"/>
        <v>1.7036230710067802E-4</v>
      </c>
    </row>
    <row r="287" spans="1:16" outlineLevel="2" x14ac:dyDescent="0.25">
      <c r="A287" s="100" t="str">
        <f>'3820 PASIVOS CALIFICACIÓN Y ...'!A457</f>
        <v>HANDLER SAS</v>
      </c>
      <c r="B287" s="100">
        <f>'3820 PASIVOS CALIFICACIÓN Y ...'!B457</f>
        <v>900677390</v>
      </c>
      <c r="C287" s="57"/>
      <c r="D287" s="57"/>
      <c r="E287" s="100" t="s">
        <v>558</v>
      </c>
      <c r="F287" s="100" t="s">
        <v>647</v>
      </c>
      <c r="G287" s="58">
        <v>45571</v>
      </c>
      <c r="H287" s="116">
        <v>143.66999999999999</v>
      </c>
      <c r="I287" s="111">
        <v>144.02000000000001</v>
      </c>
      <c r="J287" s="111">
        <f t="shared" si="42"/>
        <v>1.0024361383726597</v>
      </c>
      <c r="K287" s="54" t="s">
        <v>116</v>
      </c>
      <c r="L287" s="101">
        <f>'3820 PASIVOS CALIFICACIÓN Y ...'!G457</f>
        <v>7623140</v>
      </c>
      <c r="M287" s="101">
        <f t="shared" si="43"/>
        <v>7623140</v>
      </c>
      <c r="N287" s="101">
        <f t="shared" si="44"/>
        <v>7641711.0238741571</v>
      </c>
      <c r="O287" s="102">
        <f t="shared" si="45"/>
        <v>7641711.0238741571</v>
      </c>
      <c r="P287" s="135">
        <f t="shared" si="41"/>
        <v>1.7277885480933501E-3</v>
      </c>
    </row>
    <row r="288" spans="1:16" outlineLevel="2" x14ac:dyDescent="0.25">
      <c r="A288" s="100" t="str">
        <f>'3820 PASIVOS CALIFICACIÓN Y ...'!A458</f>
        <v>HANDLER SAS</v>
      </c>
      <c r="B288" s="100">
        <f>'3820 PASIVOS CALIFICACIÓN Y ...'!B458</f>
        <v>900677390</v>
      </c>
      <c r="C288" s="57"/>
      <c r="D288" s="57"/>
      <c r="E288" s="100" t="s">
        <v>558</v>
      </c>
      <c r="F288" s="100" t="s">
        <v>648</v>
      </c>
      <c r="G288" s="58">
        <v>45575</v>
      </c>
      <c r="H288" s="116">
        <v>143.66999999999999</v>
      </c>
      <c r="I288" s="111">
        <v>144.02000000000001</v>
      </c>
      <c r="J288" s="111">
        <f t="shared" si="42"/>
        <v>1.0024361383726597</v>
      </c>
      <c r="K288" s="54" t="s">
        <v>117</v>
      </c>
      <c r="L288" s="101">
        <f>'3820 PASIVOS CALIFICACIÓN Y ...'!G458</f>
        <v>863600</v>
      </c>
      <c r="M288" s="101">
        <f t="shared" si="43"/>
        <v>863600</v>
      </c>
      <c r="N288" s="101">
        <f t="shared" si="44"/>
        <v>865703.84909862885</v>
      </c>
      <c r="O288" s="102">
        <f t="shared" si="45"/>
        <v>865703.84909862885</v>
      </c>
      <c r="P288" s="135">
        <f t="shared" si="41"/>
        <v>1.9573537809005438E-4</v>
      </c>
    </row>
    <row r="289" spans="1:16" outlineLevel="2" x14ac:dyDescent="0.25">
      <c r="A289" s="100" t="str">
        <f>'3820 PASIVOS CALIFICACIÓN Y ...'!A459</f>
        <v>HANDLER SAS</v>
      </c>
      <c r="B289" s="100">
        <f>'3820 PASIVOS CALIFICACIÓN Y ...'!B459</f>
        <v>900677390</v>
      </c>
      <c r="C289" s="57"/>
      <c r="D289" s="57"/>
      <c r="E289" s="100" t="s">
        <v>558</v>
      </c>
      <c r="F289" s="100" t="s">
        <v>649</v>
      </c>
      <c r="G289" s="58">
        <v>45575</v>
      </c>
      <c r="H289" s="116">
        <v>143.66999999999999</v>
      </c>
      <c r="I289" s="111">
        <v>144.02000000000001</v>
      </c>
      <c r="J289" s="111">
        <f t="shared" si="42"/>
        <v>1.0024361383726597</v>
      </c>
      <c r="K289" s="54" t="s">
        <v>118</v>
      </c>
      <c r="L289" s="101">
        <f>'3820 PASIVOS CALIFICACIÓN Y ...'!G459</f>
        <v>7623140</v>
      </c>
      <c r="M289" s="101">
        <f t="shared" si="43"/>
        <v>7623140</v>
      </c>
      <c r="N289" s="101">
        <f t="shared" si="44"/>
        <v>7641711.0238741571</v>
      </c>
      <c r="O289" s="102">
        <f t="shared" si="45"/>
        <v>7641711.0238741571</v>
      </c>
      <c r="P289" s="135">
        <f t="shared" si="41"/>
        <v>1.7277885480933501E-3</v>
      </c>
    </row>
    <row r="290" spans="1:16" outlineLevel="2" x14ac:dyDescent="0.25">
      <c r="A290" s="100" t="str">
        <f>'3820 PASIVOS CALIFICACIÓN Y ...'!A460</f>
        <v>HANDLER SAS</v>
      </c>
      <c r="B290" s="100">
        <f>'3820 PASIVOS CALIFICACIÓN Y ...'!B460</f>
        <v>900677390</v>
      </c>
      <c r="C290" s="57"/>
      <c r="D290" s="57"/>
      <c r="E290" s="100" t="s">
        <v>558</v>
      </c>
      <c r="F290" s="100" t="s">
        <v>650</v>
      </c>
      <c r="G290" s="58">
        <v>45584</v>
      </c>
      <c r="H290" s="116">
        <v>143.66999999999999</v>
      </c>
      <c r="I290" s="111">
        <v>144.02000000000001</v>
      </c>
      <c r="J290" s="111">
        <f t="shared" si="42"/>
        <v>1.0024361383726597</v>
      </c>
      <c r="K290" s="54" t="s">
        <v>119</v>
      </c>
      <c r="L290" s="101">
        <f>'3820 PASIVOS CALIFICACIÓN Y ...'!G460</f>
        <v>10128647</v>
      </c>
      <c r="M290" s="101">
        <f t="shared" si="43"/>
        <v>10128647</v>
      </c>
      <c r="N290" s="101">
        <f t="shared" si="44"/>
        <v>10153321.785619823</v>
      </c>
      <c r="O290" s="102">
        <f t="shared" si="45"/>
        <v>10153321.785619823</v>
      </c>
      <c r="P290" s="135">
        <f t="shared" si="41"/>
        <v>2.295662980645779E-3</v>
      </c>
    </row>
    <row r="291" spans="1:16" outlineLevel="2" x14ac:dyDescent="0.25">
      <c r="A291" s="100" t="str">
        <f>'3820 PASIVOS CALIFICACIÓN Y ...'!A461</f>
        <v>HANDLER SAS</v>
      </c>
      <c r="B291" s="100">
        <f>'3820 PASIVOS CALIFICACIÓN Y ...'!B461</f>
        <v>900677390</v>
      </c>
      <c r="C291" s="57"/>
      <c r="D291" s="57"/>
      <c r="E291" s="100" t="s">
        <v>558</v>
      </c>
      <c r="F291" s="100" t="s">
        <v>651</v>
      </c>
      <c r="G291" s="58">
        <v>45584</v>
      </c>
      <c r="H291" s="116">
        <v>143.66999999999999</v>
      </c>
      <c r="I291" s="111">
        <v>144.02000000000001</v>
      </c>
      <c r="J291" s="111">
        <f t="shared" si="42"/>
        <v>1.0024361383726597</v>
      </c>
      <c r="K291" s="54" t="s">
        <v>120</v>
      </c>
      <c r="L291" s="101">
        <f>'3820 PASIVOS CALIFICACIÓN Y ...'!G461</f>
        <v>863600</v>
      </c>
      <c r="M291" s="101">
        <f t="shared" si="43"/>
        <v>863600</v>
      </c>
      <c r="N291" s="101">
        <f t="shared" si="44"/>
        <v>865703.84909862885</v>
      </c>
      <c r="O291" s="102">
        <f t="shared" si="45"/>
        <v>865703.84909862885</v>
      </c>
      <c r="P291" s="135">
        <f t="shared" si="41"/>
        <v>1.9573537809005438E-4</v>
      </c>
    </row>
    <row r="292" spans="1:16" outlineLevel="2" x14ac:dyDescent="0.25">
      <c r="A292" s="100" t="str">
        <f>'3820 PASIVOS CALIFICACIÓN Y ...'!A462</f>
        <v>HANDLER SAS</v>
      </c>
      <c r="B292" s="100">
        <f>'3820 PASIVOS CALIFICACIÓN Y ...'!B462</f>
        <v>900677390</v>
      </c>
      <c r="C292" s="57"/>
      <c r="D292" s="57"/>
      <c r="E292" s="100" t="s">
        <v>558</v>
      </c>
      <c r="F292" s="100" t="s">
        <v>652</v>
      </c>
      <c r="G292" s="58">
        <v>45584</v>
      </c>
      <c r="H292" s="116">
        <v>143.66999999999999</v>
      </c>
      <c r="I292" s="111">
        <v>144.02000000000001</v>
      </c>
      <c r="J292" s="111">
        <f t="shared" si="42"/>
        <v>1.0024361383726597</v>
      </c>
      <c r="K292" s="54" t="s">
        <v>121</v>
      </c>
      <c r="L292" s="101">
        <f>'3820 PASIVOS CALIFICACIÓN Y ...'!G462</f>
        <v>7623140</v>
      </c>
      <c r="M292" s="101">
        <f t="shared" si="43"/>
        <v>7623140</v>
      </c>
      <c r="N292" s="101">
        <f t="shared" si="44"/>
        <v>7641711.0238741571</v>
      </c>
      <c r="O292" s="102">
        <f t="shared" si="45"/>
        <v>7641711.0238741571</v>
      </c>
      <c r="P292" s="135">
        <f t="shared" si="41"/>
        <v>1.7277885480933501E-3</v>
      </c>
    </row>
    <row r="293" spans="1:16" outlineLevel="1" x14ac:dyDescent="0.25">
      <c r="A293" s="104" t="s">
        <v>504</v>
      </c>
      <c r="B293" s="100"/>
      <c r="C293" s="57"/>
      <c r="D293" s="57"/>
      <c r="E293" s="100"/>
      <c r="F293" s="100"/>
      <c r="G293" s="58"/>
      <c r="H293" s="116"/>
      <c r="I293" s="111"/>
      <c r="J293" s="111"/>
      <c r="K293" s="54"/>
      <c r="L293" s="101">
        <f>SUBTOTAL(9,L278:L292)</f>
        <v>64253705</v>
      </c>
      <c r="M293" s="101">
        <f>SUBTOTAL(9,M278:M292)</f>
        <v>64253705</v>
      </c>
      <c r="N293" s="101">
        <f>SUBTOTAL(9,N278:N292)</f>
        <v>64410235.91633606</v>
      </c>
      <c r="O293" s="102">
        <f>SUBTOTAL(9,O278:O292)</f>
        <v>64410235.91633606</v>
      </c>
      <c r="P293" s="135">
        <f t="shared" si="41"/>
        <v>1.456313483309613E-2</v>
      </c>
    </row>
    <row r="294" spans="1:16" outlineLevel="2" x14ac:dyDescent="0.25">
      <c r="A294" s="100" t="str">
        <f>'3820 PASIVOS CALIFICACIÓN Y ...'!A464</f>
        <v>IMPRESIONES Y PLASTICOS SAS</v>
      </c>
      <c r="B294" s="100">
        <f>'3820 PASIVOS CALIFICACIÓN Y ...'!B464</f>
        <v>830035402</v>
      </c>
      <c r="C294" s="57"/>
      <c r="D294" s="57"/>
      <c r="E294" s="100" t="s">
        <v>558</v>
      </c>
      <c r="F294" s="100" t="s">
        <v>653</v>
      </c>
      <c r="G294" s="58">
        <v>45467</v>
      </c>
      <c r="H294" s="110">
        <v>143.38</v>
      </c>
      <c r="I294" s="111">
        <v>144.02000000000001</v>
      </c>
      <c r="J294" s="111">
        <f t="shared" ref="J294:J308" si="46">I294/H294</f>
        <v>1.004463662993444</v>
      </c>
      <c r="K294" s="54" t="s">
        <v>140</v>
      </c>
      <c r="L294" s="101">
        <f>'3820 PASIVOS CALIFICACIÓN Y ...'!G464</f>
        <v>4743315</v>
      </c>
      <c r="M294" s="101">
        <f t="shared" ref="M294:M308" si="47">L294</f>
        <v>4743315</v>
      </c>
      <c r="N294" s="101">
        <f t="shared" ref="N294:N308" si="48">J294*L294</f>
        <v>4764487.5596317481</v>
      </c>
      <c r="O294" s="102">
        <f t="shared" ref="O294:O308" si="49">N294</f>
        <v>4764487.5596317481</v>
      </c>
      <c r="P294" s="135">
        <f t="shared" si="41"/>
        <v>1.077249194237593E-3</v>
      </c>
    </row>
    <row r="295" spans="1:16" outlineLevel="2" x14ac:dyDescent="0.25">
      <c r="A295" s="100" t="str">
        <f>'3820 PASIVOS CALIFICACIÓN Y ...'!A465</f>
        <v>IMPRESIONES Y PLASTICOS SAS</v>
      </c>
      <c r="B295" s="100">
        <f>'3820 PASIVOS CALIFICACIÓN Y ...'!B465</f>
        <v>830035402</v>
      </c>
      <c r="C295" s="57"/>
      <c r="D295" s="57"/>
      <c r="E295" s="100" t="s">
        <v>558</v>
      </c>
      <c r="F295" s="100" t="s">
        <v>654</v>
      </c>
      <c r="G295" s="58">
        <v>45467</v>
      </c>
      <c r="H295" s="110">
        <v>143.38</v>
      </c>
      <c r="I295" s="111">
        <v>144.02000000000001</v>
      </c>
      <c r="J295" s="111">
        <f t="shared" si="46"/>
        <v>1.004463662993444</v>
      </c>
      <c r="K295" s="54" t="s">
        <v>141</v>
      </c>
      <c r="L295" s="101">
        <f>'3820 PASIVOS CALIFICACIÓN Y ...'!G465</f>
        <v>6700505</v>
      </c>
      <c r="M295" s="101">
        <f t="shared" si="47"/>
        <v>6700505</v>
      </c>
      <c r="N295" s="101">
        <f t="shared" si="48"/>
        <v>6730413.7962058866</v>
      </c>
      <c r="O295" s="102">
        <f t="shared" si="49"/>
        <v>6730413.7962058866</v>
      </c>
      <c r="P295" s="135">
        <f t="shared" si="41"/>
        <v>1.5217445209173251E-3</v>
      </c>
    </row>
    <row r="296" spans="1:16" outlineLevel="2" x14ac:dyDescent="0.25">
      <c r="A296" s="100" t="str">
        <f>'3820 PASIVOS CALIFICACIÓN Y ...'!A466</f>
        <v>IMPRESIONES Y PLASTICOS SAS</v>
      </c>
      <c r="B296" s="100">
        <f>'3820 PASIVOS CALIFICACIÓN Y ...'!B466</f>
        <v>830035402</v>
      </c>
      <c r="C296" s="57"/>
      <c r="D296" s="57"/>
      <c r="E296" s="100" t="s">
        <v>558</v>
      </c>
      <c r="F296" s="100" t="s">
        <v>655</v>
      </c>
      <c r="G296" s="58">
        <v>45467</v>
      </c>
      <c r="H296" s="110">
        <v>143.38</v>
      </c>
      <c r="I296" s="111">
        <v>144.02000000000001</v>
      </c>
      <c r="J296" s="111">
        <f t="shared" si="46"/>
        <v>1.004463662993444</v>
      </c>
      <c r="K296" s="54" t="s">
        <v>142</v>
      </c>
      <c r="L296" s="101">
        <f>'3820 PASIVOS CALIFICACIÓN Y ...'!G466</f>
        <v>13401009</v>
      </c>
      <c r="M296" s="101">
        <f t="shared" si="47"/>
        <v>13401009</v>
      </c>
      <c r="N296" s="101">
        <f t="shared" si="48"/>
        <v>13460826.58794811</v>
      </c>
      <c r="O296" s="102">
        <f t="shared" si="49"/>
        <v>13460826.58794811</v>
      </c>
      <c r="P296" s="135">
        <f t="shared" si="41"/>
        <v>3.0434888147257205E-3</v>
      </c>
    </row>
    <row r="297" spans="1:16" outlineLevel="2" x14ac:dyDescent="0.25">
      <c r="A297" s="100" t="str">
        <f>'3820 PASIVOS CALIFICACIÓN Y ...'!A467</f>
        <v>IMPRESIONES Y PLASTICOS SAS</v>
      </c>
      <c r="B297" s="100">
        <f>'3820 PASIVOS CALIFICACIÓN Y ...'!B467</f>
        <v>830035402</v>
      </c>
      <c r="C297" s="57"/>
      <c r="D297" s="57"/>
      <c r="E297" s="100" t="s">
        <v>558</v>
      </c>
      <c r="F297" s="100" t="s">
        <v>656</v>
      </c>
      <c r="G297" s="58">
        <v>45474</v>
      </c>
      <c r="H297" s="116">
        <v>143.66999999999999</v>
      </c>
      <c r="I297" s="111">
        <v>144.02000000000001</v>
      </c>
      <c r="J297" s="111">
        <f t="shared" si="46"/>
        <v>1.0024361383726597</v>
      </c>
      <c r="K297" s="54" t="s">
        <v>143</v>
      </c>
      <c r="L297" s="101">
        <f>'3820 PASIVOS CALIFICACIÓN Y ...'!G467</f>
        <v>8171347</v>
      </c>
      <c r="M297" s="101">
        <f t="shared" si="47"/>
        <v>8171347</v>
      </c>
      <c r="N297" s="101">
        <f t="shared" si="48"/>
        <v>8191253.531983017</v>
      </c>
      <c r="O297" s="102">
        <f t="shared" si="49"/>
        <v>8191253.531983017</v>
      </c>
      <c r="P297" s="135">
        <f t="shared" si="41"/>
        <v>1.8520399427397307E-3</v>
      </c>
    </row>
    <row r="298" spans="1:16" outlineLevel="2" x14ac:dyDescent="0.25">
      <c r="A298" s="100" t="str">
        <f>'3820 PASIVOS CALIFICACIÓN Y ...'!A468</f>
        <v>IMPRESIONES Y PLASTICOS SAS</v>
      </c>
      <c r="B298" s="100">
        <f>'3820 PASIVOS CALIFICACIÓN Y ...'!B468</f>
        <v>830035402</v>
      </c>
      <c r="C298" s="57"/>
      <c r="D298" s="57"/>
      <c r="E298" s="100" t="s">
        <v>558</v>
      </c>
      <c r="F298" s="100" t="s">
        <v>657</v>
      </c>
      <c r="G298" s="58">
        <v>45474</v>
      </c>
      <c r="H298" s="116">
        <v>143.66999999999999</v>
      </c>
      <c r="I298" s="111">
        <v>144.02000000000001</v>
      </c>
      <c r="J298" s="111">
        <f t="shared" si="46"/>
        <v>1.0024361383726597</v>
      </c>
      <c r="K298" s="54" t="s">
        <v>144</v>
      </c>
      <c r="L298" s="101">
        <f>'3820 PASIVOS CALIFICACIÓN Y ...'!G468</f>
        <v>8171347</v>
      </c>
      <c r="M298" s="101">
        <f t="shared" si="47"/>
        <v>8171347</v>
      </c>
      <c r="N298" s="101">
        <f t="shared" si="48"/>
        <v>8191253.531983017</v>
      </c>
      <c r="O298" s="102">
        <f t="shared" si="49"/>
        <v>8191253.531983017</v>
      </c>
      <c r="P298" s="135">
        <f t="shared" si="41"/>
        <v>1.8520399427397307E-3</v>
      </c>
    </row>
    <row r="299" spans="1:16" outlineLevel="2" x14ac:dyDescent="0.25">
      <c r="A299" s="100" t="str">
        <f>'3820 PASIVOS CALIFICACIÓN Y ...'!A469</f>
        <v>IMPRESIONES Y PLASTICOS SAS</v>
      </c>
      <c r="B299" s="100">
        <f>'3820 PASIVOS CALIFICACIÓN Y ...'!B469</f>
        <v>830035402</v>
      </c>
      <c r="C299" s="57"/>
      <c r="D299" s="57"/>
      <c r="E299" s="100" t="s">
        <v>558</v>
      </c>
      <c r="F299" s="100" t="s">
        <v>658</v>
      </c>
      <c r="G299" s="58">
        <v>45480</v>
      </c>
      <c r="H299" s="116">
        <v>143.66999999999999</v>
      </c>
      <c r="I299" s="111">
        <v>144.02000000000001</v>
      </c>
      <c r="J299" s="111">
        <f t="shared" si="46"/>
        <v>1.0024361383726597</v>
      </c>
      <c r="K299" s="54" t="s">
        <v>145</v>
      </c>
      <c r="L299" s="101">
        <f>'3820 PASIVOS CALIFICACIÓN Y ...'!G469</f>
        <v>13401009</v>
      </c>
      <c r="M299" s="101">
        <f t="shared" si="47"/>
        <v>13401009</v>
      </c>
      <c r="N299" s="101">
        <f t="shared" si="48"/>
        <v>13433655.712257257</v>
      </c>
      <c r="O299" s="102">
        <f t="shared" si="49"/>
        <v>13433655.712257257</v>
      </c>
      <c r="P299" s="135">
        <f t="shared" si="41"/>
        <v>3.0373454879611176E-3</v>
      </c>
    </row>
    <row r="300" spans="1:16" outlineLevel="2" x14ac:dyDescent="0.25">
      <c r="A300" s="100" t="str">
        <f>'3820 PASIVOS CALIFICACIÓN Y ...'!A470</f>
        <v>IMPRESIONES Y PLASTICOS SAS</v>
      </c>
      <c r="B300" s="100">
        <f>'3820 PASIVOS CALIFICACIÓN Y ...'!B470</f>
        <v>830035402</v>
      </c>
      <c r="C300" s="57"/>
      <c r="D300" s="57"/>
      <c r="E300" s="100" t="s">
        <v>558</v>
      </c>
      <c r="F300" s="100" t="s">
        <v>659</v>
      </c>
      <c r="G300" s="58">
        <v>45481</v>
      </c>
      <c r="H300" s="116">
        <v>143.66999999999999</v>
      </c>
      <c r="I300" s="111">
        <v>144.02000000000001</v>
      </c>
      <c r="J300" s="111">
        <f t="shared" si="46"/>
        <v>1.0024361383726597</v>
      </c>
      <c r="K300" s="54" t="s">
        <v>146</v>
      </c>
      <c r="L300" s="101">
        <f>'3820 PASIVOS CALIFICACIÓN Y ...'!G470</f>
        <v>17650110</v>
      </c>
      <c r="M300" s="101">
        <f t="shared" si="47"/>
        <v>17650110</v>
      </c>
      <c r="N300" s="101">
        <f t="shared" si="48"/>
        <v>17693108.110252663</v>
      </c>
      <c r="O300" s="102">
        <f t="shared" si="49"/>
        <v>17693108.110252663</v>
      </c>
      <c r="P300" s="135">
        <f t="shared" si="41"/>
        <v>4.0004063851100616E-3</v>
      </c>
    </row>
    <row r="301" spans="1:16" outlineLevel="2" x14ac:dyDescent="0.25">
      <c r="A301" s="100" t="str">
        <f>'3820 PASIVOS CALIFICACIÓN Y ...'!A471</f>
        <v>IMPRESIONES Y PLASTICOS SAS</v>
      </c>
      <c r="B301" s="100">
        <f>'3820 PASIVOS CALIFICACIÓN Y ...'!B471</f>
        <v>830035402</v>
      </c>
      <c r="C301" s="57"/>
      <c r="D301" s="57"/>
      <c r="E301" s="100" t="s">
        <v>558</v>
      </c>
      <c r="F301" s="100" t="s">
        <v>660</v>
      </c>
      <c r="G301" s="58">
        <v>45487</v>
      </c>
      <c r="H301" s="116">
        <v>143.66999999999999</v>
      </c>
      <c r="I301" s="111">
        <v>144.02000000000001</v>
      </c>
      <c r="J301" s="111">
        <f t="shared" si="46"/>
        <v>1.0024361383726597</v>
      </c>
      <c r="K301" s="54" t="s">
        <v>147</v>
      </c>
      <c r="L301" s="101">
        <f>'3820 PASIVOS CALIFICACIÓN Y ...'!G471</f>
        <v>13401009</v>
      </c>
      <c r="M301" s="101">
        <f t="shared" si="47"/>
        <v>13401009</v>
      </c>
      <c r="N301" s="101">
        <f t="shared" si="48"/>
        <v>13433655.712257257</v>
      </c>
      <c r="O301" s="102">
        <f t="shared" si="49"/>
        <v>13433655.712257257</v>
      </c>
      <c r="P301" s="135">
        <f t="shared" si="41"/>
        <v>3.0373454879611176E-3</v>
      </c>
    </row>
    <row r="302" spans="1:16" outlineLevel="2" x14ac:dyDescent="0.25">
      <c r="A302" s="100" t="str">
        <f>'3820 PASIVOS CALIFICACIÓN Y ...'!A472</f>
        <v>IMPRESIONES Y PLASTICOS SAS</v>
      </c>
      <c r="B302" s="100">
        <f>'3820 PASIVOS CALIFICACIÓN Y ...'!B472</f>
        <v>830035402</v>
      </c>
      <c r="C302" s="57"/>
      <c r="D302" s="57"/>
      <c r="E302" s="100" t="s">
        <v>558</v>
      </c>
      <c r="F302" s="100" t="s">
        <v>661</v>
      </c>
      <c r="G302" s="58">
        <v>45494</v>
      </c>
      <c r="H302" s="116">
        <v>143.66999999999999</v>
      </c>
      <c r="I302" s="111">
        <v>144.02000000000001</v>
      </c>
      <c r="J302" s="111">
        <f t="shared" si="46"/>
        <v>1.0024361383726597</v>
      </c>
      <c r="K302" s="54" t="s">
        <v>148</v>
      </c>
      <c r="L302" s="101">
        <f>'3820 PASIVOS CALIFICACIÓN Y ...'!G472</f>
        <v>13401009</v>
      </c>
      <c r="M302" s="101">
        <f t="shared" si="47"/>
        <v>13401009</v>
      </c>
      <c r="N302" s="101">
        <f t="shared" si="48"/>
        <v>13433655.712257257</v>
      </c>
      <c r="O302" s="102">
        <f t="shared" si="49"/>
        <v>13433655.712257257</v>
      </c>
      <c r="P302" s="135">
        <f t="shared" si="41"/>
        <v>3.0373454879611176E-3</v>
      </c>
    </row>
    <row r="303" spans="1:16" outlineLevel="2" x14ac:dyDescent="0.25">
      <c r="A303" s="100" t="str">
        <f>'3820 PASIVOS CALIFICACIÓN Y ...'!A473</f>
        <v>IMPRESIONES Y PLASTICOS SAS</v>
      </c>
      <c r="B303" s="100">
        <f>'3820 PASIVOS CALIFICACIÓN Y ...'!B473</f>
        <v>830035402</v>
      </c>
      <c r="C303" s="57"/>
      <c r="D303" s="57"/>
      <c r="E303" s="100" t="s">
        <v>558</v>
      </c>
      <c r="F303" s="100" t="s">
        <v>662</v>
      </c>
      <c r="G303" s="58">
        <v>45501</v>
      </c>
      <c r="H303" s="116">
        <v>143.66999999999999</v>
      </c>
      <c r="I303" s="111">
        <v>144.02000000000001</v>
      </c>
      <c r="J303" s="111">
        <f t="shared" si="46"/>
        <v>1.0024361383726597</v>
      </c>
      <c r="K303" s="54" t="s">
        <v>149</v>
      </c>
      <c r="L303" s="101">
        <f>'3820 PASIVOS CALIFICACIÓN Y ...'!G473</f>
        <v>13401009</v>
      </c>
      <c r="M303" s="101">
        <f t="shared" si="47"/>
        <v>13401009</v>
      </c>
      <c r="N303" s="101">
        <f t="shared" si="48"/>
        <v>13433655.712257257</v>
      </c>
      <c r="O303" s="102">
        <f t="shared" si="49"/>
        <v>13433655.712257257</v>
      </c>
      <c r="P303" s="135">
        <f t="shared" si="41"/>
        <v>3.0373454879611176E-3</v>
      </c>
    </row>
    <row r="304" spans="1:16" outlineLevel="2" x14ac:dyDescent="0.25">
      <c r="A304" s="100" t="str">
        <f>'3820 PASIVOS CALIFICACIÓN Y ...'!A474</f>
        <v>IMPRESIONES Y PLASTICOS SAS</v>
      </c>
      <c r="B304" s="100">
        <f>'3820 PASIVOS CALIFICACIÓN Y ...'!B474</f>
        <v>830035402</v>
      </c>
      <c r="C304" s="57"/>
      <c r="D304" s="57"/>
      <c r="E304" s="100" t="s">
        <v>558</v>
      </c>
      <c r="F304" s="100" t="s">
        <v>663</v>
      </c>
      <c r="G304" s="58">
        <v>45511</v>
      </c>
      <c r="H304" s="116">
        <v>143.66999999999999</v>
      </c>
      <c r="I304" s="111">
        <v>144.02000000000001</v>
      </c>
      <c r="J304" s="111">
        <f t="shared" si="46"/>
        <v>1.0024361383726597</v>
      </c>
      <c r="K304" s="54" t="s">
        <v>150</v>
      </c>
      <c r="L304" s="101">
        <f>'3820 PASIVOS CALIFICACIÓN Y ...'!G474</f>
        <v>8988481</v>
      </c>
      <c r="M304" s="101">
        <f t="shared" si="47"/>
        <v>8988481</v>
      </c>
      <c r="N304" s="101">
        <f t="shared" si="48"/>
        <v>9010378.1834760215</v>
      </c>
      <c r="O304" s="102">
        <f t="shared" si="49"/>
        <v>9010378.1834760215</v>
      </c>
      <c r="P304" s="135">
        <f t="shared" si="41"/>
        <v>2.0372437783583485E-3</v>
      </c>
    </row>
    <row r="305" spans="1:16" outlineLevel="2" x14ac:dyDescent="0.25">
      <c r="A305" s="100" t="str">
        <f>'3820 PASIVOS CALIFICACIÓN Y ...'!A475</f>
        <v>IMPRESIONES Y PLASTICOS SAS</v>
      </c>
      <c r="B305" s="100">
        <f>'3820 PASIVOS CALIFICACIÓN Y ...'!B475</f>
        <v>830035402</v>
      </c>
      <c r="C305" s="57"/>
      <c r="D305" s="57"/>
      <c r="E305" s="100" t="s">
        <v>558</v>
      </c>
      <c r="F305" s="100" t="s">
        <v>664</v>
      </c>
      <c r="G305" s="58">
        <v>45511</v>
      </c>
      <c r="H305" s="116">
        <v>143.66999999999999</v>
      </c>
      <c r="I305" s="111">
        <v>144.02000000000001</v>
      </c>
      <c r="J305" s="111">
        <f t="shared" si="46"/>
        <v>1.0024361383726597</v>
      </c>
      <c r="K305" s="54" t="s">
        <v>151</v>
      </c>
      <c r="L305" s="101">
        <f>'3820 PASIVOS CALIFICACIÓN Y ...'!G475</f>
        <v>4902808</v>
      </c>
      <c r="M305" s="101">
        <f t="shared" si="47"/>
        <v>4902808</v>
      </c>
      <c r="N305" s="101">
        <f t="shared" si="48"/>
        <v>4914751.9187025828</v>
      </c>
      <c r="O305" s="102">
        <f t="shared" si="49"/>
        <v>4914751.9187025828</v>
      </c>
      <c r="P305" s="135">
        <f t="shared" si="41"/>
        <v>1.1112239203137371E-3</v>
      </c>
    </row>
    <row r="306" spans="1:16" outlineLevel="2" x14ac:dyDescent="0.25">
      <c r="A306" s="100" t="str">
        <f>'3820 PASIVOS CALIFICACIÓN Y ...'!A476</f>
        <v>IMPRESIONES Y PLASTICOS SAS</v>
      </c>
      <c r="B306" s="100">
        <f>'3820 PASIVOS CALIFICACIÓN Y ...'!B476</f>
        <v>830035402</v>
      </c>
      <c r="C306" s="57"/>
      <c r="D306" s="57"/>
      <c r="E306" s="100" t="s">
        <v>558</v>
      </c>
      <c r="F306" s="100" t="s">
        <v>665</v>
      </c>
      <c r="G306" s="58">
        <v>45518</v>
      </c>
      <c r="H306" s="116">
        <v>143.66999999999999</v>
      </c>
      <c r="I306" s="111">
        <v>144.02000000000001</v>
      </c>
      <c r="J306" s="111">
        <f t="shared" si="46"/>
        <v>1.0024361383726597</v>
      </c>
      <c r="K306" s="54" t="s">
        <v>152</v>
      </c>
      <c r="L306" s="101">
        <f>'3820 PASIVOS CALIFICACIÓN Y ...'!G476</f>
        <v>12307757</v>
      </c>
      <c r="M306" s="101">
        <f t="shared" si="47"/>
        <v>12307757</v>
      </c>
      <c r="N306" s="101">
        <f t="shared" si="48"/>
        <v>12337740.399109071</v>
      </c>
      <c r="O306" s="102">
        <f t="shared" si="49"/>
        <v>12337740.399109071</v>
      </c>
      <c r="P306" s="135">
        <f t="shared" si="41"/>
        <v>2.7895593675723871E-3</v>
      </c>
    </row>
    <row r="307" spans="1:16" outlineLevel="2" x14ac:dyDescent="0.25">
      <c r="A307" s="100" t="str">
        <f>'3820 PASIVOS CALIFICACIÓN Y ...'!A260</f>
        <v>IMPRESIONES Y PLASTICOS SAS</v>
      </c>
      <c r="B307" s="100">
        <f>'3820 PASIVOS CALIFICACIÓN Y ...'!B260</f>
        <v>830035402</v>
      </c>
      <c r="C307" s="57"/>
      <c r="D307" s="57"/>
      <c r="E307" s="100" t="s">
        <v>558</v>
      </c>
      <c r="F307" s="100" t="s">
        <v>666</v>
      </c>
      <c r="G307" s="58">
        <v>45524</v>
      </c>
      <c r="H307" s="116">
        <v>143.66999999999999</v>
      </c>
      <c r="I307" s="111">
        <v>144.02000000000001</v>
      </c>
      <c r="J307" s="111">
        <f t="shared" si="46"/>
        <v>1.0024361383726597</v>
      </c>
      <c r="K307" s="54" t="s">
        <v>153</v>
      </c>
      <c r="L307" s="101">
        <v>13406379</v>
      </c>
      <c r="M307" s="101">
        <f t="shared" si="47"/>
        <v>13406379</v>
      </c>
      <c r="N307" s="101">
        <f t="shared" si="48"/>
        <v>13439038.794320319</v>
      </c>
      <c r="O307" s="102">
        <f t="shared" si="49"/>
        <v>13439038.794320319</v>
      </c>
      <c r="P307" s="135">
        <f t="shared" si="41"/>
        <v>3.0385626011852304E-3</v>
      </c>
    </row>
    <row r="308" spans="1:16" outlineLevel="2" x14ac:dyDescent="0.25">
      <c r="A308" s="100" t="str">
        <f>'3820 PASIVOS CALIFICACIÓN Y ...'!A261</f>
        <v>IMPRESIONES Y PLASTICOS SAS</v>
      </c>
      <c r="B308" s="100">
        <f>'3820 PASIVOS CALIFICACIÓN Y ...'!B261</f>
        <v>830035402</v>
      </c>
      <c r="C308" s="57"/>
      <c r="D308" s="57"/>
      <c r="E308" s="100" t="s">
        <v>558</v>
      </c>
      <c r="F308" s="100" t="s">
        <v>667</v>
      </c>
      <c r="G308" s="58">
        <v>45541</v>
      </c>
      <c r="H308" s="111">
        <v>144.02000000000001</v>
      </c>
      <c r="I308" s="111">
        <v>144.02000000000001</v>
      </c>
      <c r="J308" s="111">
        <f t="shared" si="46"/>
        <v>1</v>
      </c>
      <c r="K308" s="54" t="s">
        <v>154</v>
      </c>
      <c r="L308" s="101">
        <f>'3820 PASIVOS CALIFICACIÓN Y ...'!G261</f>
        <v>13406379</v>
      </c>
      <c r="M308" s="101">
        <f t="shared" si="47"/>
        <v>13406379</v>
      </c>
      <c r="N308" s="101">
        <f t="shared" si="48"/>
        <v>13406379</v>
      </c>
      <c r="O308" s="102">
        <f t="shared" si="49"/>
        <v>13406379</v>
      </c>
      <c r="P308" s="135">
        <f t="shared" si="41"/>
        <v>3.0311782315809058E-3</v>
      </c>
    </row>
    <row r="309" spans="1:16" outlineLevel="1" x14ac:dyDescent="0.25">
      <c r="A309" s="104" t="s">
        <v>505</v>
      </c>
      <c r="B309" s="100"/>
      <c r="C309" s="57"/>
      <c r="D309" s="57"/>
      <c r="E309" s="100"/>
      <c r="F309" s="100"/>
      <c r="G309" s="58"/>
      <c r="H309" s="111"/>
      <c r="I309" s="111"/>
      <c r="J309" s="111"/>
      <c r="K309" s="54"/>
      <c r="L309" s="101">
        <f>SUBTOTAL(9,L294:L308)</f>
        <v>165453473</v>
      </c>
      <c r="M309" s="101">
        <f>SUBTOTAL(9,M294:M308)</f>
        <v>165453473</v>
      </c>
      <c r="N309" s="101">
        <f>SUBTOTAL(9,N294:N308)</f>
        <v>165874254.26264146</v>
      </c>
      <c r="O309" s="102">
        <f>SUBTOTAL(9,O294:O308)</f>
        <v>165874254.26264146</v>
      </c>
      <c r="P309" s="135">
        <f t="shared" si="41"/>
        <v>3.750411865132524E-2</v>
      </c>
    </row>
    <row r="310" spans="1:16" outlineLevel="2" x14ac:dyDescent="0.25">
      <c r="A310" s="100" t="str">
        <f>'3820 PASIVOS CALIFICACIÓN Y ...'!A263</f>
        <v>IN CHEMICAL SAS</v>
      </c>
      <c r="B310" s="100">
        <f>'3820 PASIVOS CALIFICACIÓN Y ...'!B263</f>
        <v>900653299</v>
      </c>
      <c r="C310" s="57"/>
      <c r="D310" s="57"/>
      <c r="E310" s="100" t="s">
        <v>558</v>
      </c>
      <c r="F310" s="100" t="s">
        <v>668</v>
      </c>
      <c r="G310" s="58">
        <v>45491</v>
      </c>
      <c r="H310" s="116">
        <v>143.66999999999999</v>
      </c>
      <c r="I310" s="111">
        <v>144.02000000000001</v>
      </c>
      <c r="J310" s="111">
        <f t="shared" ref="J310:J329" si="50">I310/H310</f>
        <v>1.0024361383726597</v>
      </c>
      <c r="K310" s="54" t="s">
        <v>156</v>
      </c>
      <c r="L310" s="101">
        <f>'3820 PASIVOS CALIFICACIÓN Y ...'!G263</f>
        <v>3213310</v>
      </c>
      <c r="M310" s="101">
        <f t="shared" ref="M310:M329" si="51">L310</f>
        <v>3213310</v>
      </c>
      <c r="N310" s="101">
        <f t="shared" ref="N310:N329" si="52">J310*L310</f>
        <v>3221138.0677942508</v>
      </c>
      <c r="O310" s="102">
        <f t="shared" ref="O310:O329" si="53">N310</f>
        <v>3221138.0677942508</v>
      </c>
      <c r="P310" s="135">
        <f t="shared" si="41"/>
        <v>7.282983415592318E-4</v>
      </c>
    </row>
    <row r="311" spans="1:16" outlineLevel="2" x14ac:dyDescent="0.25">
      <c r="A311" s="100" t="str">
        <f>'3820 PASIVOS CALIFICACIÓN Y ...'!A264</f>
        <v>IN CHEMICAL SAS</v>
      </c>
      <c r="B311" s="100">
        <f>'3820 PASIVOS CALIFICACIÓN Y ...'!B264</f>
        <v>900653299</v>
      </c>
      <c r="C311" s="57"/>
      <c r="D311" s="57"/>
      <c r="E311" s="100" t="s">
        <v>558</v>
      </c>
      <c r="F311" s="100" t="s">
        <v>669</v>
      </c>
      <c r="G311" s="58">
        <v>45497</v>
      </c>
      <c r="H311" s="116">
        <v>143.66999999999999</v>
      </c>
      <c r="I311" s="111">
        <v>144.02000000000001</v>
      </c>
      <c r="J311" s="111">
        <f t="shared" si="50"/>
        <v>1.0024361383726597</v>
      </c>
      <c r="K311" s="54" t="s">
        <v>157</v>
      </c>
      <c r="L311" s="101">
        <f>'3820 PASIVOS CALIFICACIÓN Y ...'!G264</f>
        <v>773500</v>
      </c>
      <c r="M311" s="101">
        <f t="shared" si="51"/>
        <v>773500</v>
      </c>
      <c r="N311" s="101">
        <f t="shared" si="52"/>
        <v>775384.35303125228</v>
      </c>
      <c r="O311" s="102">
        <f t="shared" si="53"/>
        <v>775384.35303125228</v>
      </c>
      <c r="P311" s="135">
        <f t="shared" si="41"/>
        <v>1.7531416738380854E-4</v>
      </c>
    </row>
    <row r="312" spans="1:16" outlineLevel="2" x14ac:dyDescent="0.25">
      <c r="A312" s="100" t="str">
        <f>'3820 PASIVOS CALIFICACIÓN Y ...'!A265</f>
        <v>IN CHEMICAL SAS</v>
      </c>
      <c r="B312" s="100">
        <f>'3820 PASIVOS CALIFICACIÓN Y ...'!B265</f>
        <v>900653299</v>
      </c>
      <c r="C312" s="57"/>
      <c r="D312" s="57"/>
      <c r="E312" s="100" t="s">
        <v>558</v>
      </c>
      <c r="F312" s="100" t="s">
        <v>670</v>
      </c>
      <c r="G312" s="58">
        <v>45505</v>
      </c>
      <c r="H312" s="116">
        <v>143.66999999999999</v>
      </c>
      <c r="I312" s="111">
        <v>144.02000000000001</v>
      </c>
      <c r="J312" s="111">
        <f t="shared" si="50"/>
        <v>1.0024361383726597</v>
      </c>
      <c r="K312" s="54" t="s">
        <v>158</v>
      </c>
      <c r="L312" s="101">
        <f>'3820 PASIVOS CALIFICACIÓN Y ...'!G265</f>
        <v>6028875</v>
      </c>
      <c r="M312" s="101">
        <f t="shared" si="51"/>
        <v>6028875</v>
      </c>
      <c r="N312" s="101">
        <f t="shared" si="52"/>
        <v>6043562.1737314686</v>
      </c>
      <c r="O312" s="102">
        <f t="shared" si="53"/>
        <v>6043562.1737314686</v>
      </c>
      <c r="P312" s="135">
        <f t="shared" si="41"/>
        <v>1.3664475770989771E-3</v>
      </c>
    </row>
    <row r="313" spans="1:16" outlineLevel="2" x14ac:dyDescent="0.25">
      <c r="A313" s="100" t="str">
        <f>'3820 PASIVOS CALIFICACIÓN Y ...'!A266</f>
        <v>IN CHEMICAL SAS</v>
      </c>
      <c r="B313" s="100">
        <f>'3820 PASIVOS CALIFICACIÓN Y ...'!B266</f>
        <v>900653299</v>
      </c>
      <c r="C313" s="57"/>
      <c r="D313" s="57"/>
      <c r="E313" s="100" t="s">
        <v>558</v>
      </c>
      <c r="F313" s="100" t="s">
        <v>671</v>
      </c>
      <c r="G313" s="58">
        <v>45511</v>
      </c>
      <c r="H313" s="116">
        <v>143.66999999999999</v>
      </c>
      <c r="I313" s="111">
        <v>144.02000000000001</v>
      </c>
      <c r="J313" s="111">
        <f t="shared" si="50"/>
        <v>1.0024361383726597</v>
      </c>
      <c r="K313" s="54" t="s">
        <v>159</v>
      </c>
      <c r="L313" s="101">
        <f>'3820 PASIVOS CALIFICACIÓN Y ...'!G266</f>
        <v>4228950</v>
      </c>
      <c r="M313" s="101">
        <f t="shared" si="51"/>
        <v>4228950</v>
      </c>
      <c r="N313" s="101">
        <f t="shared" si="52"/>
        <v>4239252.3073710594</v>
      </c>
      <c r="O313" s="102">
        <f t="shared" si="53"/>
        <v>4239252.3073710594</v>
      </c>
      <c r="P313" s="135">
        <f t="shared" ref="P313:P376" si="54">O313/$O$505</f>
        <v>9.5849366277667386E-4</v>
      </c>
    </row>
    <row r="314" spans="1:16" outlineLevel="2" x14ac:dyDescent="0.25">
      <c r="A314" s="100" t="str">
        <f>'3820 PASIVOS CALIFICACIÓN Y ...'!A267</f>
        <v>IN CHEMICAL SAS</v>
      </c>
      <c r="B314" s="100">
        <f>'3820 PASIVOS CALIFICACIÓN Y ...'!B267</f>
        <v>900653299</v>
      </c>
      <c r="C314" s="57"/>
      <c r="D314" s="57"/>
      <c r="E314" s="100" t="s">
        <v>558</v>
      </c>
      <c r="F314" s="100" t="s">
        <v>672</v>
      </c>
      <c r="G314" s="58">
        <v>45513</v>
      </c>
      <c r="H314" s="116">
        <v>143.66999999999999</v>
      </c>
      <c r="I314" s="111">
        <v>144.02000000000001</v>
      </c>
      <c r="J314" s="111">
        <f t="shared" si="50"/>
        <v>1.0024361383726597</v>
      </c>
      <c r="K314" s="54" t="s">
        <v>160</v>
      </c>
      <c r="L314" s="101">
        <f>'3820 PASIVOS CALIFICACIÓN Y ...'!G267</f>
        <v>1499400</v>
      </c>
      <c r="M314" s="101">
        <f t="shared" si="51"/>
        <v>1499400</v>
      </c>
      <c r="N314" s="101">
        <f t="shared" si="52"/>
        <v>1503052.7458759658</v>
      </c>
      <c r="O314" s="102">
        <f t="shared" si="53"/>
        <v>1503052.7458759658</v>
      </c>
      <c r="P314" s="135">
        <f t="shared" si="54"/>
        <v>3.3983977062092117E-4</v>
      </c>
    </row>
    <row r="315" spans="1:16" outlineLevel="2" x14ac:dyDescent="0.25">
      <c r="A315" s="100" t="str">
        <f>'3820 PASIVOS CALIFICACIÓN Y ...'!A268</f>
        <v>IN CHEMICAL SAS</v>
      </c>
      <c r="B315" s="100">
        <f>'3820 PASIVOS CALIFICACIÓN Y ...'!B268</f>
        <v>900653299</v>
      </c>
      <c r="C315" s="57"/>
      <c r="D315" s="57"/>
      <c r="E315" s="100" t="s">
        <v>558</v>
      </c>
      <c r="F315" s="100" t="s">
        <v>673</v>
      </c>
      <c r="G315" s="58">
        <v>45521</v>
      </c>
      <c r="H315" s="116">
        <v>143.66999999999999</v>
      </c>
      <c r="I315" s="111">
        <v>144.02000000000001</v>
      </c>
      <c r="J315" s="111">
        <f t="shared" si="50"/>
        <v>1.0024361383726597</v>
      </c>
      <c r="K315" s="54" t="s">
        <v>161</v>
      </c>
      <c r="L315" s="101">
        <f>'3820 PASIVOS CALIFICACIÓN Y ...'!G268</f>
        <v>1368500</v>
      </c>
      <c r="M315" s="101">
        <f t="shared" si="51"/>
        <v>1368500</v>
      </c>
      <c r="N315" s="101">
        <f t="shared" si="52"/>
        <v>1371833.8553629848</v>
      </c>
      <c r="O315" s="102">
        <f t="shared" si="53"/>
        <v>1371833.8553629848</v>
      </c>
      <c r="P315" s="135">
        <f t="shared" si="54"/>
        <v>3.1017121921750746E-4</v>
      </c>
    </row>
    <row r="316" spans="1:16" outlineLevel="2" x14ac:dyDescent="0.25">
      <c r="A316" s="100" t="str">
        <f>'3820 PASIVOS CALIFICACIÓN Y ...'!A269</f>
        <v>IN CHEMICAL SAS</v>
      </c>
      <c r="B316" s="100">
        <f>'3820 PASIVOS CALIFICACIÓN Y ...'!B269</f>
        <v>900653299</v>
      </c>
      <c r="C316" s="57"/>
      <c r="D316" s="57"/>
      <c r="E316" s="100" t="s">
        <v>558</v>
      </c>
      <c r="F316" s="100" t="s">
        <v>674</v>
      </c>
      <c r="G316" s="58">
        <v>45522</v>
      </c>
      <c r="H316" s="116">
        <v>143.66999999999999</v>
      </c>
      <c r="I316" s="111">
        <v>144.02000000000001</v>
      </c>
      <c r="J316" s="111">
        <f t="shared" si="50"/>
        <v>1.0024361383726597</v>
      </c>
      <c r="K316" s="54" t="s">
        <v>162</v>
      </c>
      <c r="L316" s="101">
        <f>'3820 PASIVOS CALIFICACIÓN Y ...'!G269</f>
        <v>3844500</v>
      </c>
      <c r="M316" s="101">
        <f t="shared" si="51"/>
        <v>3844500</v>
      </c>
      <c r="N316" s="101">
        <f t="shared" si="52"/>
        <v>3853865.7339736898</v>
      </c>
      <c r="O316" s="102">
        <f t="shared" si="53"/>
        <v>3853865.7339736898</v>
      </c>
      <c r="P316" s="135">
        <f t="shared" si="54"/>
        <v>8.7135787525152155E-4</v>
      </c>
    </row>
    <row r="317" spans="1:16" outlineLevel="2" x14ac:dyDescent="0.25">
      <c r="A317" s="100" t="str">
        <f>'3820 PASIVOS CALIFICACIÓN Y ...'!A270</f>
        <v>IN CHEMICAL SAS</v>
      </c>
      <c r="B317" s="100">
        <f>'3820 PASIVOS CALIFICACIÓN Y ...'!B270</f>
        <v>900653299</v>
      </c>
      <c r="C317" s="57"/>
      <c r="D317" s="57"/>
      <c r="E317" s="100" t="s">
        <v>558</v>
      </c>
      <c r="F317" s="100" t="s">
        <v>675</v>
      </c>
      <c r="G317" s="58">
        <v>45526</v>
      </c>
      <c r="H317" s="116">
        <v>143.66999999999999</v>
      </c>
      <c r="I317" s="111">
        <v>144.02000000000001</v>
      </c>
      <c r="J317" s="111">
        <f t="shared" si="50"/>
        <v>1.0024361383726597</v>
      </c>
      <c r="K317" s="54" t="s">
        <v>163</v>
      </c>
      <c r="L317" s="101">
        <f>'3820 PASIVOS CALIFICACIÓN Y ...'!G270</f>
        <v>2242625</v>
      </c>
      <c r="M317" s="101">
        <f t="shared" si="51"/>
        <v>2242625</v>
      </c>
      <c r="N317" s="101">
        <f t="shared" si="52"/>
        <v>2248088.3448179858</v>
      </c>
      <c r="O317" s="102">
        <f t="shared" si="53"/>
        <v>2248088.3448179858</v>
      </c>
      <c r="P317" s="135">
        <f t="shared" si="54"/>
        <v>5.0829209389672094E-4</v>
      </c>
    </row>
    <row r="318" spans="1:16" outlineLevel="2" x14ac:dyDescent="0.25">
      <c r="A318" s="100" t="str">
        <f>'3820 PASIVOS CALIFICACIÓN Y ...'!A271</f>
        <v>IN CHEMICAL SAS</v>
      </c>
      <c r="B318" s="100">
        <f>'3820 PASIVOS CALIFICACIÓN Y ...'!B271</f>
        <v>900653299</v>
      </c>
      <c r="C318" s="57"/>
      <c r="D318" s="57"/>
      <c r="E318" s="100" t="s">
        <v>558</v>
      </c>
      <c r="F318" s="100" t="s">
        <v>676</v>
      </c>
      <c r="G318" s="58">
        <v>45526</v>
      </c>
      <c r="H318" s="116">
        <v>143.66999999999999</v>
      </c>
      <c r="I318" s="111">
        <v>144.02000000000001</v>
      </c>
      <c r="J318" s="111">
        <f t="shared" si="50"/>
        <v>1.0024361383726597</v>
      </c>
      <c r="K318" s="54" t="s">
        <v>164</v>
      </c>
      <c r="L318" s="101">
        <f>'3820 PASIVOS CALIFICACIÓN Y ...'!G271</f>
        <v>11533500</v>
      </c>
      <c r="M318" s="101">
        <f t="shared" si="51"/>
        <v>11533500</v>
      </c>
      <c r="N318" s="101">
        <f t="shared" si="52"/>
        <v>11561597.20192107</v>
      </c>
      <c r="O318" s="102">
        <f t="shared" si="53"/>
        <v>11561597.20192107</v>
      </c>
      <c r="P318" s="135">
        <f t="shared" si="54"/>
        <v>2.6140736257545647E-3</v>
      </c>
    </row>
    <row r="319" spans="1:16" outlineLevel="2" x14ac:dyDescent="0.25">
      <c r="A319" s="100" t="str">
        <f>'3820 PASIVOS CALIFICACIÓN Y ...'!A272</f>
        <v>IN CHEMICAL SAS</v>
      </c>
      <c r="B319" s="100">
        <f>'3820 PASIVOS CALIFICACIÓN Y ...'!B272</f>
        <v>900653299</v>
      </c>
      <c r="C319" s="57"/>
      <c r="D319" s="57"/>
      <c r="E319" s="100" t="s">
        <v>558</v>
      </c>
      <c r="F319" s="100" t="s">
        <v>677</v>
      </c>
      <c r="G319" s="58">
        <v>45528</v>
      </c>
      <c r="H319" s="116">
        <v>143.66999999999999</v>
      </c>
      <c r="I319" s="111">
        <v>144.02000000000001</v>
      </c>
      <c r="J319" s="111">
        <f t="shared" si="50"/>
        <v>1.0024361383726597</v>
      </c>
      <c r="K319" s="54" t="s">
        <v>165</v>
      </c>
      <c r="L319" s="101">
        <f>'3820 PASIVOS CALIFICACIÓN Y ...'!G272</f>
        <v>7689000</v>
      </c>
      <c r="M319" s="101">
        <f t="shared" si="51"/>
        <v>7689000</v>
      </c>
      <c r="N319" s="101">
        <f t="shared" si="52"/>
        <v>7707731.4679473797</v>
      </c>
      <c r="O319" s="102">
        <f t="shared" si="53"/>
        <v>7707731.4679473797</v>
      </c>
      <c r="P319" s="135">
        <f t="shared" si="54"/>
        <v>1.7427157505030431E-3</v>
      </c>
    </row>
    <row r="320" spans="1:16" outlineLevel="2" x14ac:dyDescent="0.25">
      <c r="A320" s="100" t="str">
        <f>'3820 PASIVOS CALIFICACIÓN Y ...'!A273</f>
        <v>IN CHEMICAL SAS</v>
      </c>
      <c r="B320" s="100">
        <f>'3820 PASIVOS CALIFICACIÓN Y ...'!B273</f>
        <v>900653300</v>
      </c>
      <c r="C320" s="57"/>
      <c r="D320" s="57"/>
      <c r="E320" s="100" t="s">
        <v>558</v>
      </c>
      <c r="F320" s="100" t="s">
        <v>678</v>
      </c>
      <c r="G320" s="58">
        <v>45539</v>
      </c>
      <c r="H320" s="111">
        <v>144.02000000000001</v>
      </c>
      <c r="I320" s="111">
        <v>144.02000000000001</v>
      </c>
      <c r="J320" s="111">
        <f t="shared" si="50"/>
        <v>1</v>
      </c>
      <c r="K320" s="54" t="s">
        <v>166</v>
      </c>
      <c r="L320" s="101">
        <f>'3820 PASIVOS CALIFICACIÓN Y ...'!G273</f>
        <v>1309000</v>
      </c>
      <c r="M320" s="101">
        <f t="shared" si="51"/>
        <v>1309000</v>
      </c>
      <c r="N320" s="101">
        <f t="shared" si="52"/>
        <v>1309000</v>
      </c>
      <c r="O320" s="102">
        <f t="shared" si="53"/>
        <v>1309000</v>
      </c>
      <c r="P320" s="135">
        <f t="shared" si="54"/>
        <v>2.95964503550094E-4</v>
      </c>
    </row>
    <row r="321" spans="1:16" outlineLevel="2" x14ac:dyDescent="0.25">
      <c r="A321" s="100" t="str">
        <f>'3820 PASIVOS CALIFICACIÓN Y ...'!A274</f>
        <v>IN CHEMICAL SAS</v>
      </c>
      <c r="B321" s="100">
        <f>'3820 PASIVOS CALIFICACIÓN Y ...'!B274</f>
        <v>900653301</v>
      </c>
      <c r="C321" s="57"/>
      <c r="D321" s="57"/>
      <c r="E321" s="100" t="s">
        <v>558</v>
      </c>
      <c r="F321" s="100" t="s">
        <v>679</v>
      </c>
      <c r="G321" s="58">
        <v>45542</v>
      </c>
      <c r="H321" s="111">
        <v>144.02000000000001</v>
      </c>
      <c r="I321" s="111">
        <v>144.02000000000001</v>
      </c>
      <c r="J321" s="111">
        <f t="shared" si="50"/>
        <v>1</v>
      </c>
      <c r="K321" s="54" t="s">
        <v>167</v>
      </c>
      <c r="L321" s="101">
        <f>'3820 PASIVOS CALIFICACIÓN Y ...'!G274</f>
        <v>7689000</v>
      </c>
      <c r="M321" s="101">
        <f t="shared" si="51"/>
        <v>7689000</v>
      </c>
      <c r="N321" s="101">
        <f t="shared" si="52"/>
        <v>7689000</v>
      </c>
      <c r="O321" s="102">
        <f t="shared" si="53"/>
        <v>7689000</v>
      </c>
      <c r="P321" s="135">
        <f t="shared" si="54"/>
        <v>1.7384805712732411E-3</v>
      </c>
    </row>
    <row r="322" spans="1:16" outlineLevel="2" x14ac:dyDescent="0.25">
      <c r="A322" s="100" t="str">
        <f>'3820 PASIVOS CALIFICACIÓN Y ...'!A275</f>
        <v>IN CHEMICAL SAS</v>
      </c>
      <c r="B322" s="100">
        <f>'3820 PASIVOS CALIFICACIÓN Y ...'!B275</f>
        <v>900653302</v>
      </c>
      <c r="C322" s="57"/>
      <c r="D322" s="57"/>
      <c r="E322" s="100" t="s">
        <v>558</v>
      </c>
      <c r="F322" s="100" t="s">
        <v>680</v>
      </c>
      <c r="G322" s="58">
        <v>45547</v>
      </c>
      <c r="H322" s="111">
        <v>144.02000000000001</v>
      </c>
      <c r="I322" s="111">
        <v>144.02000000000001</v>
      </c>
      <c r="J322" s="111">
        <f t="shared" si="50"/>
        <v>1</v>
      </c>
      <c r="K322" s="54" t="s">
        <v>168</v>
      </c>
      <c r="L322" s="101">
        <f>'3820 PASIVOS CALIFICACIÓN Y ...'!G275</f>
        <v>9203500</v>
      </c>
      <c r="M322" s="101">
        <f t="shared" si="51"/>
        <v>9203500</v>
      </c>
      <c r="N322" s="101">
        <f t="shared" si="52"/>
        <v>9203500</v>
      </c>
      <c r="O322" s="102">
        <f t="shared" si="53"/>
        <v>9203500</v>
      </c>
      <c r="P322" s="135">
        <f t="shared" si="54"/>
        <v>2.0809085625846371E-3</v>
      </c>
    </row>
    <row r="323" spans="1:16" outlineLevel="2" x14ac:dyDescent="0.25">
      <c r="A323" s="100" t="str">
        <f>'3820 PASIVOS CALIFICACIÓN Y ...'!A276</f>
        <v>IN CHEMICAL SAS</v>
      </c>
      <c r="B323" s="100">
        <f>'3820 PASIVOS CALIFICACIÓN Y ...'!B276</f>
        <v>900653303</v>
      </c>
      <c r="C323" s="57"/>
      <c r="D323" s="57"/>
      <c r="E323" s="100" t="s">
        <v>558</v>
      </c>
      <c r="F323" s="100" t="s">
        <v>681</v>
      </c>
      <c r="G323" s="58">
        <v>45555</v>
      </c>
      <c r="H323" s="111">
        <v>144.02000000000001</v>
      </c>
      <c r="I323" s="111">
        <v>144.02000000000001</v>
      </c>
      <c r="J323" s="111">
        <f t="shared" si="50"/>
        <v>1</v>
      </c>
      <c r="K323" s="54" t="s">
        <v>169</v>
      </c>
      <c r="L323" s="101">
        <f>'3820 PASIVOS CALIFICACIÓN Y ...'!G276</f>
        <v>7689000</v>
      </c>
      <c r="M323" s="101">
        <f t="shared" si="51"/>
        <v>7689000</v>
      </c>
      <c r="N323" s="101">
        <f t="shared" si="52"/>
        <v>7689000</v>
      </c>
      <c r="O323" s="102">
        <f t="shared" si="53"/>
        <v>7689000</v>
      </c>
      <c r="P323" s="135">
        <f t="shared" si="54"/>
        <v>1.7384805712732411E-3</v>
      </c>
    </row>
    <row r="324" spans="1:16" outlineLevel="2" x14ac:dyDescent="0.25">
      <c r="A324" s="100" t="str">
        <f>'3820 PASIVOS CALIFICACIÓN Y ...'!A277</f>
        <v>IN CHEMICAL SAS</v>
      </c>
      <c r="B324" s="100">
        <f>'3820 PASIVOS CALIFICACIÓN Y ...'!B277</f>
        <v>900653304</v>
      </c>
      <c r="C324" s="57"/>
      <c r="D324" s="57"/>
      <c r="E324" s="100" t="s">
        <v>558</v>
      </c>
      <c r="F324" s="100" t="s">
        <v>682</v>
      </c>
      <c r="G324" s="58">
        <v>45555</v>
      </c>
      <c r="H324" s="111">
        <v>144.02000000000001</v>
      </c>
      <c r="I324" s="111">
        <v>144.02000000000001</v>
      </c>
      <c r="J324" s="111">
        <f t="shared" si="50"/>
        <v>1</v>
      </c>
      <c r="K324" s="54" t="s">
        <v>170</v>
      </c>
      <c r="L324" s="101">
        <f>'3820 PASIVOS CALIFICACIÓN Y ...'!G277</f>
        <v>1572750</v>
      </c>
      <c r="M324" s="101">
        <f t="shared" si="51"/>
        <v>1572750</v>
      </c>
      <c r="N324" s="101">
        <f t="shared" si="52"/>
        <v>1572750</v>
      </c>
      <c r="O324" s="102">
        <f t="shared" si="53"/>
        <v>1572750</v>
      </c>
      <c r="P324" s="135">
        <f t="shared" si="54"/>
        <v>3.555982986695266E-4</v>
      </c>
    </row>
    <row r="325" spans="1:16" outlineLevel="2" x14ac:dyDescent="0.25">
      <c r="A325" s="100" t="str">
        <f>'3820 PASIVOS CALIFICACIÓN Y ...'!A278</f>
        <v>IN CHEMICAL SAS</v>
      </c>
      <c r="B325" s="100">
        <f>'3820 PASIVOS CALIFICACIÓN Y ...'!B278</f>
        <v>900653305</v>
      </c>
      <c r="C325" s="57"/>
      <c r="D325" s="57"/>
      <c r="E325" s="100" t="s">
        <v>558</v>
      </c>
      <c r="F325" s="100" t="s">
        <v>683</v>
      </c>
      <c r="G325" s="58">
        <v>45555</v>
      </c>
      <c r="H325" s="111">
        <v>144.02000000000001</v>
      </c>
      <c r="I325" s="111">
        <v>144.02000000000001</v>
      </c>
      <c r="J325" s="111">
        <f t="shared" si="50"/>
        <v>1</v>
      </c>
      <c r="K325" s="54" t="s">
        <v>171</v>
      </c>
      <c r="L325" s="101">
        <f>'3820 PASIVOS CALIFICACIÓN Y ...'!G278</f>
        <v>1017450</v>
      </c>
      <c r="M325" s="101">
        <f t="shared" si="51"/>
        <v>1017450</v>
      </c>
      <c r="N325" s="101">
        <f t="shared" si="52"/>
        <v>1017450</v>
      </c>
      <c r="O325" s="102">
        <f t="shared" si="53"/>
        <v>1017450</v>
      </c>
      <c r="P325" s="135">
        <f t="shared" si="54"/>
        <v>2.3004513685030034E-4</v>
      </c>
    </row>
    <row r="326" spans="1:16" outlineLevel="2" x14ac:dyDescent="0.25">
      <c r="A326" s="100" t="str">
        <f>'3820 PASIVOS CALIFICACIÓN Y ...'!A279</f>
        <v>IN CHEMICAL SAS</v>
      </c>
      <c r="B326" s="100">
        <f>'3820 PASIVOS CALIFICACIÓN Y ...'!B279</f>
        <v>900653306</v>
      </c>
      <c r="C326" s="57"/>
      <c r="D326" s="57"/>
      <c r="E326" s="100" t="s">
        <v>558</v>
      </c>
      <c r="F326" s="100" t="s">
        <v>684</v>
      </c>
      <c r="G326" s="58">
        <v>45562</v>
      </c>
      <c r="H326" s="111">
        <v>144.02000000000001</v>
      </c>
      <c r="I326" s="111">
        <v>144.02000000000001</v>
      </c>
      <c r="J326" s="111">
        <f t="shared" si="50"/>
        <v>1</v>
      </c>
      <c r="K326" s="54" t="s">
        <v>172</v>
      </c>
      <c r="L326" s="101">
        <f>'3820 PASIVOS CALIFICACIÓN Y ...'!G279</f>
        <v>7689000</v>
      </c>
      <c r="M326" s="101">
        <f t="shared" si="51"/>
        <v>7689000</v>
      </c>
      <c r="N326" s="101">
        <f t="shared" si="52"/>
        <v>7689000</v>
      </c>
      <c r="O326" s="102">
        <f t="shared" si="53"/>
        <v>7689000</v>
      </c>
      <c r="P326" s="135">
        <f t="shared" si="54"/>
        <v>1.7384805712732411E-3</v>
      </c>
    </row>
    <row r="327" spans="1:16" outlineLevel="2" x14ac:dyDescent="0.25">
      <c r="A327" s="100" t="str">
        <f>'3820 PASIVOS CALIFICACIÓN Y ...'!A280</f>
        <v>IN CHEMICAL SAS</v>
      </c>
      <c r="B327" s="100">
        <f>'3820 PASIVOS CALIFICACIÓN Y ...'!B280</f>
        <v>900653307</v>
      </c>
      <c r="C327" s="57"/>
      <c r="D327" s="57"/>
      <c r="E327" s="100" t="s">
        <v>558</v>
      </c>
      <c r="F327" s="100" t="s">
        <v>685</v>
      </c>
      <c r="G327" s="58">
        <v>45570</v>
      </c>
      <c r="H327" s="111">
        <v>144.02000000000001</v>
      </c>
      <c r="I327" s="111">
        <v>144.02000000000001</v>
      </c>
      <c r="J327" s="111">
        <f t="shared" si="50"/>
        <v>1</v>
      </c>
      <c r="K327" s="54" t="s">
        <v>173</v>
      </c>
      <c r="L327" s="101">
        <f>'3820 PASIVOS CALIFICACIÓN Y ...'!G280</f>
        <v>583100</v>
      </c>
      <c r="M327" s="101">
        <f t="shared" si="51"/>
        <v>583100</v>
      </c>
      <c r="N327" s="101">
        <f t="shared" si="52"/>
        <v>583100</v>
      </c>
      <c r="O327" s="102">
        <f t="shared" si="53"/>
        <v>583100</v>
      </c>
      <c r="P327" s="135">
        <f t="shared" si="54"/>
        <v>1.3183873339958732E-4</v>
      </c>
    </row>
    <row r="328" spans="1:16" outlineLevel="2" x14ac:dyDescent="0.25">
      <c r="A328" s="100" t="str">
        <f>'3820 PASIVOS CALIFICACIÓN Y ...'!A281</f>
        <v>IN CHEMICAL SAS</v>
      </c>
      <c r="B328" s="100">
        <f>'3820 PASIVOS CALIFICACIÓN Y ...'!B281</f>
        <v>900653308</v>
      </c>
      <c r="C328" s="57"/>
      <c r="D328" s="57"/>
      <c r="E328" s="100" t="s">
        <v>558</v>
      </c>
      <c r="F328" s="100" t="s">
        <v>686</v>
      </c>
      <c r="G328" s="58">
        <v>45570</v>
      </c>
      <c r="H328" s="111">
        <v>144.02000000000001</v>
      </c>
      <c r="I328" s="111">
        <v>144.02000000000001</v>
      </c>
      <c r="J328" s="111">
        <f t="shared" si="50"/>
        <v>1</v>
      </c>
      <c r="K328" s="54" t="s">
        <v>174</v>
      </c>
      <c r="L328" s="101">
        <f>'3820 PASIVOS CALIFICACIÓN Y ...'!G281</f>
        <v>725900</v>
      </c>
      <c r="M328" s="101">
        <f t="shared" si="51"/>
        <v>725900</v>
      </c>
      <c r="N328" s="101">
        <f t="shared" si="52"/>
        <v>725900</v>
      </c>
      <c r="O328" s="102">
        <f t="shared" si="53"/>
        <v>725900</v>
      </c>
      <c r="P328" s="135">
        <f t="shared" si="54"/>
        <v>1.6412577015050667E-4</v>
      </c>
    </row>
    <row r="329" spans="1:16" outlineLevel="2" x14ac:dyDescent="0.25">
      <c r="A329" s="100" t="str">
        <f>'3820 PASIVOS CALIFICACIÓN Y ...'!A282</f>
        <v>IN CHEMICAL SAS</v>
      </c>
      <c r="B329" s="100">
        <f>'3820 PASIVOS CALIFICACIÓN Y ...'!B282</f>
        <v>900653309</v>
      </c>
      <c r="C329" s="57"/>
      <c r="D329" s="57"/>
      <c r="E329" s="100" t="s">
        <v>558</v>
      </c>
      <c r="F329" s="100" t="s">
        <v>687</v>
      </c>
      <c r="G329" s="58">
        <v>45570</v>
      </c>
      <c r="H329" s="111">
        <v>144.02000000000001</v>
      </c>
      <c r="I329" s="111">
        <v>144.02000000000001</v>
      </c>
      <c r="J329" s="111">
        <f t="shared" si="50"/>
        <v>1</v>
      </c>
      <c r="K329" s="54" t="s">
        <v>175</v>
      </c>
      <c r="L329" s="101">
        <f>'3820 PASIVOS CALIFICACIÓN Y ...'!G282</f>
        <v>3844500</v>
      </c>
      <c r="M329" s="101">
        <f t="shared" si="51"/>
        <v>3844500</v>
      </c>
      <c r="N329" s="101">
        <f t="shared" si="52"/>
        <v>3844500</v>
      </c>
      <c r="O329" s="102">
        <f t="shared" si="53"/>
        <v>3844500</v>
      </c>
      <c r="P329" s="135">
        <f t="shared" si="54"/>
        <v>8.6924028563662055E-4</v>
      </c>
    </row>
    <row r="330" spans="1:16" outlineLevel="1" x14ac:dyDescent="0.25">
      <c r="A330" s="104" t="s">
        <v>506</v>
      </c>
      <c r="B330" s="100"/>
      <c r="C330" s="57"/>
      <c r="D330" s="57"/>
      <c r="E330" s="100"/>
      <c r="F330" s="100"/>
      <c r="G330" s="58"/>
      <c r="H330" s="111"/>
      <c r="I330" s="111"/>
      <c r="J330" s="111"/>
      <c r="K330" s="54"/>
      <c r="L330" s="101">
        <f>SUBTOTAL(9,L310:L329)</f>
        <v>83745360</v>
      </c>
      <c r="M330" s="101">
        <f>SUBTOTAL(9,M310:M329)</f>
        <v>83745360</v>
      </c>
      <c r="N330" s="101">
        <f>SUBTOTAL(9,N310:N329)</f>
        <v>83848706.251827106</v>
      </c>
      <c r="O330" s="102">
        <f>SUBTOTAL(9,O310:O329)</f>
        <v>83848706.251827106</v>
      </c>
      <c r="P330" s="135">
        <f t="shared" si="54"/>
        <v>1.8958167088723967E-2</v>
      </c>
    </row>
    <row r="331" spans="1:16" outlineLevel="2" x14ac:dyDescent="0.25">
      <c r="A331" s="100" t="str">
        <f>'3820 PASIVOS CALIFICACIÓN Y ...'!A284</f>
        <v>INDUSTRIAS CHEMICAL SUPERIOR</v>
      </c>
      <c r="B331" s="100">
        <f>'3820 PASIVOS CALIFICACIÓN Y ...'!B284</f>
        <v>900975155</v>
      </c>
      <c r="C331" s="57"/>
      <c r="D331" s="57"/>
      <c r="E331" s="100" t="s">
        <v>558</v>
      </c>
      <c r="F331" s="100" t="s">
        <v>688</v>
      </c>
      <c r="G331" s="58">
        <v>45499</v>
      </c>
      <c r="H331" s="116">
        <v>143.66999999999999</v>
      </c>
      <c r="I331" s="111">
        <v>144.02000000000001</v>
      </c>
      <c r="J331" s="111">
        <f>I331/H331</f>
        <v>1.0024361383726597</v>
      </c>
      <c r="K331" s="54" t="s">
        <v>180</v>
      </c>
      <c r="L331" s="101">
        <f>'3820 PASIVOS CALIFICACIÓN Y ...'!G284</f>
        <v>13455750</v>
      </c>
      <c r="M331" s="101">
        <f>L331</f>
        <v>13455750</v>
      </c>
      <c r="N331" s="101">
        <f>J331*L331</f>
        <v>13488530.068907915</v>
      </c>
      <c r="O331" s="102">
        <f>N331</f>
        <v>13488530.068907915</v>
      </c>
      <c r="P331" s="135">
        <f t="shared" si="54"/>
        <v>3.0497525633803252E-3</v>
      </c>
    </row>
    <row r="332" spans="1:16" outlineLevel="2" x14ac:dyDescent="0.25">
      <c r="A332" s="100" t="str">
        <f>'3820 PASIVOS CALIFICACIÓN Y ...'!A285</f>
        <v>INDUSTRIAS CHEMICAL SUPERIOR</v>
      </c>
      <c r="B332" s="100">
        <f>'3820 PASIVOS CALIFICACIÓN Y ...'!B285</f>
        <v>900975155</v>
      </c>
      <c r="C332" s="57"/>
      <c r="D332" s="57"/>
      <c r="E332" s="100" t="s">
        <v>558</v>
      </c>
      <c r="F332" s="100" t="s">
        <v>689</v>
      </c>
      <c r="G332" s="58">
        <v>45506</v>
      </c>
      <c r="H332" s="116">
        <v>143.66999999999999</v>
      </c>
      <c r="I332" s="111">
        <v>144.02000000000001</v>
      </c>
      <c r="J332" s="111">
        <f>I332/H332</f>
        <v>1.0024361383726597</v>
      </c>
      <c r="K332" s="54" t="s">
        <v>181</v>
      </c>
      <c r="L332" s="101">
        <f>'3820 PASIVOS CALIFICACIÓN Y ...'!G285</f>
        <v>13455750</v>
      </c>
      <c r="M332" s="101">
        <f>L332</f>
        <v>13455750</v>
      </c>
      <c r="N332" s="101">
        <f>J332*L332</f>
        <v>13488530.068907915</v>
      </c>
      <c r="O332" s="102">
        <f>N332</f>
        <v>13488530.068907915</v>
      </c>
      <c r="P332" s="135">
        <f t="shared" si="54"/>
        <v>3.0497525633803252E-3</v>
      </c>
    </row>
    <row r="333" spans="1:16" outlineLevel="1" x14ac:dyDescent="0.25">
      <c r="A333" s="104" t="s">
        <v>507</v>
      </c>
      <c r="B333" s="100"/>
      <c r="C333" s="57"/>
      <c r="D333" s="57"/>
      <c r="E333" s="100"/>
      <c r="F333" s="100"/>
      <c r="G333" s="58"/>
      <c r="H333" s="116"/>
      <c r="I333" s="111"/>
      <c r="J333" s="111"/>
      <c r="K333" s="54"/>
      <c r="L333" s="101">
        <f>SUBTOTAL(9,L331:L332)</f>
        <v>26911500</v>
      </c>
      <c r="M333" s="101">
        <f>SUBTOTAL(9,M331:M332)</f>
        <v>26911500</v>
      </c>
      <c r="N333" s="101">
        <f>SUBTOTAL(9,N331:N332)</f>
        <v>26977060.137815829</v>
      </c>
      <c r="O333" s="102">
        <f>SUBTOTAL(9,O331:O332)</f>
        <v>26977060.137815829</v>
      </c>
      <c r="P333" s="135">
        <f t="shared" si="54"/>
        <v>6.0995051267606504E-3</v>
      </c>
    </row>
    <row r="334" spans="1:16" outlineLevel="2" x14ac:dyDescent="0.25">
      <c r="A334" s="100" t="str">
        <f>'3820 PASIVOS CALIFICACIÓN Y ...'!A479</f>
        <v>LUCTA GRANCOLOMBIANA SAS</v>
      </c>
      <c r="B334" s="100">
        <f>'3820 PASIVOS CALIFICACIÓN Y ...'!B479</f>
        <v>860001999</v>
      </c>
      <c r="C334" s="57"/>
      <c r="D334" s="57"/>
      <c r="E334" s="100" t="s">
        <v>558</v>
      </c>
      <c r="F334" s="100" t="s">
        <v>690</v>
      </c>
      <c r="G334" s="58">
        <v>45489</v>
      </c>
      <c r="H334" s="116">
        <v>143.66999999999999</v>
      </c>
      <c r="I334" s="111">
        <v>144.02000000000001</v>
      </c>
      <c r="J334" s="111">
        <f>I334/H334</f>
        <v>1.0024361383726597</v>
      </c>
      <c r="K334" s="54">
        <v>84469</v>
      </c>
      <c r="L334" s="101">
        <f>'3820 PASIVOS CALIFICACIÓN Y ...'!G479</f>
        <v>32430118</v>
      </c>
      <c r="M334" s="101">
        <f>L334</f>
        <v>32430118</v>
      </c>
      <c r="N334" s="101">
        <f>J334*L334</f>
        <v>32509122.254889682</v>
      </c>
      <c r="O334" s="102">
        <f>N334</f>
        <v>32509122.254889682</v>
      </c>
      <c r="P334" s="135">
        <f t="shared" si="54"/>
        <v>7.3503026959646578E-3</v>
      </c>
    </row>
    <row r="335" spans="1:16" outlineLevel="2" x14ac:dyDescent="0.25">
      <c r="A335" s="100" t="str">
        <f>'3820 PASIVOS CALIFICACIÓN Y ...'!A480</f>
        <v>LUCTA GRANCOLOMBIANA SAS</v>
      </c>
      <c r="B335" s="100">
        <f>'3820 PASIVOS CALIFICACIÓN Y ...'!B480</f>
        <v>860001999</v>
      </c>
      <c r="C335" s="57"/>
      <c r="D335" s="57"/>
      <c r="E335" s="100" t="s">
        <v>558</v>
      </c>
      <c r="F335" s="100" t="s">
        <v>691</v>
      </c>
      <c r="G335" s="58">
        <v>45545</v>
      </c>
      <c r="H335" s="116">
        <v>143.66999999999999</v>
      </c>
      <c r="I335" s="111">
        <v>144.02000000000001</v>
      </c>
      <c r="J335" s="111">
        <f>I335/H335</f>
        <v>1.0024361383726597</v>
      </c>
      <c r="K335" s="54" t="s">
        <v>269</v>
      </c>
      <c r="L335" s="101">
        <f>'3820 PASIVOS CALIFICACIÓN Y ...'!G480</f>
        <v>22762558</v>
      </c>
      <c r="M335" s="101">
        <f>L335</f>
        <v>22762558</v>
      </c>
      <c r="N335" s="101">
        <f>J335*L335</f>
        <v>22818010.741003692</v>
      </c>
      <c r="O335" s="102">
        <f>N335</f>
        <v>22818010.741003692</v>
      </c>
      <c r="P335" s="135">
        <f t="shared" si="54"/>
        <v>5.1591453177707181E-3</v>
      </c>
    </row>
    <row r="336" spans="1:16" outlineLevel="1" x14ac:dyDescent="0.25">
      <c r="A336" s="104" t="s">
        <v>508</v>
      </c>
      <c r="B336" s="100"/>
      <c r="C336" s="57"/>
      <c r="D336" s="57"/>
      <c r="E336" s="100"/>
      <c r="F336" s="100"/>
      <c r="G336" s="58"/>
      <c r="H336" s="116"/>
      <c r="I336" s="111"/>
      <c r="J336" s="111"/>
      <c r="K336" s="54"/>
      <c r="L336" s="101">
        <f>SUBTOTAL(9,L334:L335)</f>
        <v>55192676</v>
      </c>
      <c r="M336" s="101">
        <f>SUBTOTAL(9,M334:M335)</f>
        <v>55192676</v>
      </c>
      <c r="N336" s="101">
        <f>SUBTOTAL(9,N334:N335)</f>
        <v>55327132.995893374</v>
      </c>
      <c r="O336" s="102">
        <f>SUBTOTAL(9,O334:O335)</f>
        <v>55327132.995893374</v>
      </c>
      <c r="P336" s="135">
        <f t="shared" si="54"/>
        <v>1.2509448013735375E-2</v>
      </c>
    </row>
    <row r="337" spans="1:16" outlineLevel="2" x14ac:dyDescent="0.25">
      <c r="A337" s="100" t="str">
        <f>'3820 PASIVOS CALIFICACIÓN Y ...'!A496</f>
        <v>LUVAGA</v>
      </c>
      <c r="B337" s="100">
        <f>'3820 PASIVOS CALIFICACIÓN Y ...'!B496</f>
        <v>800009973</v>
      </c>
      <c r="C337" s="57"/>
      <c r="D337" s="57"/>
      <c r="E337" s="100" t="s">
        <v>558</v>
      </c>
      <c r="F337" s="100" t="s">
        <v>839</v>
      </c>
      <c r="G337" s="58">
        <v>45519</v>
      </c>
      <c r="H337" s="118">
        <v>143.66999999999999</v>
      </c>
      <c r="I337" s="111">
        <v>144.02000000000001</v>
      </c>
      <c r="J337" s="111">
        <f>I337/H337</f>
        <v>1.0024361383726597</v>
      </c>
      <c r="K337" s="54">
        <v>13919</v>
      </c>
      <c r="L337" s="101">
        <f>'3820 PASIVOS CALIFICACIÓN Y ...'!G496</f>
        <v>11925124</v>
      </c>
      <c r="M337" s="101">
        <f>L337</f>
        <v>11925124</v>
      </c>
      <c r="N337" s="101">
        <f>J337*L337</f>
        <v>11954175.252175124</v>
      </c>
      <c r="O337" s="102">
        <f>N337</f>
        <v>11954175.252175124</v>
      </c>
      <c r="P337" s="135">
        <f t="shared" si="54"/>
        <v>2.7028354040189687E-3</v>
      </c>
    </row>
    <row r="338" spans="1:16" outlineLevel="2" x14ac:dyDescent="0.25">
      <c r="A338" s="100" t="str">
        <f>'3820 PASIVOS CALIFICACIÓN Y ...'!A497</f>
        <v>LUVAGA</v>
      </c>
      <c r="B338" s="100">
        <f>'3820 PASIVOS CALIFICACIÓN Y ...'!B497</f>
        <v>800009973</v>
      </c>
      <c r="C338" s="57"/>
      <c r="D338" s="57"/>
      <c r="E338" s="100" t="s">
        <v>558</v>
      </c>
      <c r="F338" s="100" t="s">
        <v>840</v>
      </c>
      <c r="G338" s="58">
        <v>45519</v>
      </c>
      <c r="H338" s="118">
        <v>143.66999999999999</v>
      </c>
      <c r="I338" s="111">
        <v>144.02000000000001</v>
      </c>
      <c r="J338" s="111">
        <f>I338/H338</f>
        <v>1.0024361383726597</v>
      </c>
      <c r="K338" s="54">
        <v>13920</v>
      </c>
      <c r="L338" s="101">
        <f>'3820 PASIVOS CALIFICACIÓN Y ...'!G497</f>
        <v>1626586</v>
      </c>
      <c r="M338" s="101">
        <f>L338</f>
        <v>1626586</v>
      </c>
      <c r="N338" s="101">
        <f>J338*L338</f>
        <v>1630548.5885710309</v>
      </c>
      <c r="O338" s="102">
        <f>N338</f>
        <v>1630548.5885710309</v>
      </c>
      <c r="P338" s="135">
        <f t="shared" si="54"/>
        <v>3.6866654204028388E-4</v>
      </c>
    </row>
    <row r="339" spans="1:16" outlineLevel="1" x14ac:dyDescent="0.25">
      <c r="A339" s="104" t="s">
        <v>526</v>
      </c>
      <c r="B339" s="100"/>
      <c r="C339" s="57"/>
      <c r="D339" s="57"/>
      <c r="E339" s="100"/>
      <c r="F339" s="100"/>
      <c r="G339" s="58"/>
      <c r="H339" s="118"/>
      <c r="I339" s="111"/>
      <c r="J339" s="111"/>
      <c r="K339" s="54"/>
      <c r="L339" s="101">
        <f>SUBTOTAL(9,L337:L338)</f>
        <v>13551710</v>
      </c>
      <c r="M339" s="101">
        <f>SUBTOTAL(9,M337:M338)</f>
        <v>13551710</v>
      </c>
      <c r="N339" s="101">
        <f>SUBTOTAL(9,N337:N338)</f>
        <v>13584723.840746155</v>
      </c>
      <c r="O339" s="102">
        <f>SUBTOTAL(9,O337:O338)</f>
        <v>13584723.840746155</v>
      </c>
      <c r="P339" s="135">
        <f t="shared" si="54"/>
        <v>3.0715019460592526E-3</v>
      </c>
    </row>
    <row r="340" spans="1:16" outlineLevel="2" x14ac:dyDescent="0.25">
      <c r="A340" s="100" t="str">
        <f>'3820 PASIVOS CALIFICACIÓN Y ...'!A287</f>
        <v>MAJESTIC FLAVORS AND FRAGANCES SAS</v>
      </c>
      <c r="B340" s="100">
        <f>'3820 PASIVOS CALIFICACIÓN Y ...'!B287</f>
        <v>901101729</v>
      </c>
      <c r="C340" s="57"/>
      <c r="D340" s="57"/>
      <c r="E340" s="100" t="s">
        <v>558</v>
      </c>
      <c r="F340" s="100" t="s">
        <v>692</v>
      </c>
      <c r="G340" s="58">
        <v>45516</v>
      </c>
      <c r="H340" s="111">
        <v>144.02000000000001</v>
      </c>
      <c r="I340" s="111">
        <v>144.02000000000001</v>
      </c>
      <c r="J340" s="111">
        <f>I340/H340</f>
        <v>1</v>
      </c>
      <c r="K340" s="54" t="s">
        <v>195</v>
      </c>
      <c r="L340" s="101">
        <f>'3820 PASIVOS CALIFICACIÓN Y ...'!G287</f>
        <v>19587570</v>
      </c>
      <c r="M340" s="101">
        <f>L340</f>
        <v>19587570</v>
      </c>
      <c r="N340" s="101">
        <f>J340*L340</f>
        <v>19587570</v>
      </c>
      <c r="O340" s="102">
        <f>N340</f>
        <v>19587570</v>
      </c>
      <c r="P340" s="135">
        <f t="shared" si="54"/>
        <v>4.4287436446162828E-3</v>
      </c>
    </row>
    <row r="341" spans="1:16" outlineLevel="1" x14ac:dyDescent="0.25">
      <c r="A341" s="104" t="s">
        <v>509</v>
      </c>
      <c r="B341" s="100"/>
      <c r="C341" s="57"/>
      <c r="D341" s="57"/>
      <c r="E341" s="100"/>
      <c r="F341" s="100"/>
      <c r="G341" s="58"/>
      <c r="H341" s="58"/>
      <c r="I341" s="111"/>
      <c r="J341" s="111"/>
      <c r="K341" s="54"/>
      <c r="L341" s="101">
        <f>SUBTOTAL(9,L340:L340)</f>
        <v>19587570</v>
      </c>
      <c r="M341" s="101">
        <f>SUBTOTAL(9,M340:M340)</f>
        <v>19587570</v>
      </c>
      <c r="N341" s="101">
        <f>SUBTOTAL(9,N340:N340)</f>
        <v>19587570</v>
      </c>
      <c r="O341" s="102">
        <f>SUBTOTAL(9,O340:O340)</f>
        <v>19587570</v>
      </c>
      <c r="P341" s="135">
        <f t="shared" si="54"/>
        <v>4.4287436446162828E-3</v>
      </c>
    </row>
    <row r="342" spans="1:16" outlineLevel="2" x14ac:dyDescent="0.25">
      <c r="A342" s="100" t="str">
        <f>'3820 PASIVOS CALIFICACIÓN Y ...'!A289</f>
        <v>NOVAROMAS S.A</v>
      </c>
      <c r="B342" s="100">
        <f>'3820 PASIVOS CALIFICACIÓN Y ...'!B289</f>
        <v>802019954</v>
      </c>
      <c r="C342" s="57"/>
      <c r="D342" s="57"/>
      <c r="E342" s="100" t="s">
        <v>558</v>
      </c>
      <c r="F342" s="100" t="s">
        <v>693</v>
      </c>
      <c r="G342" s="58">
        <v>45516</v>
      </c>
      <c r="H342" s="116">
        <v>143.66999999999999</v>
      </c>
      <c r="I342" s="111">
        <v>144.02000000000001</v>
      </c>
      <c r="J342" s="111">
        <f>I342/H342</f>
        <v>1.0024361383726597</v>
      </c>
      <c r="K342" s="54" t="s">
        <v>201</v>
      </c>
      <c r="L342" s="101">
        <f>'3820 PASIVOS CALIFICACIÓN Y ...'!G289</f>
        <v>13912896</v>
      </c>
      <c r="M342" s="101">
        <f>L342</f>
        <v>13912896</v>
      </c>
      <c r="N342" s="101">
        <f>J342*L342</f>
        <v>13946789.739820423</v>
      </c>
      <c r="O342" s="102">
        <f>N342</f>
        <v>13946789.739820423</v>
      </c>
      <c r="P342" s="135">
        <f t="shared" si="54"/>
        <v>3.1533649361829611E-3</v>
      </c>
    </row>
    <row r="343" spans="1:16" outlineLevel="2" x14ac:dyDescent="0.25">
      <c r="A343" s="100" t="str">
        <f>'3820 PASIVOS CALIFICACIÓN Y ...'!A290</f>
        <v>NOVAROMAS S.A</v>
      </c>
      <c r="B343" s="100">
        <f>'3820 PASIVOS CALIFICACIÓN Y ...'!B290</f>
        <v>802019954</v>
      </c>
      <c r="C343" s="57"/>
      <c r="D343" s="57"/>
      <c r="E343" s="100" t="s">
        <v>558</v>
      </c>
      <c r="F343" s="100" t="s">
        <v>694</v>
      </c>
      <c r="G343" s="58">
        <v>45547</v>
      </c>
      <c r="H343" s="116">
        <v>143.66999999999999</v>
      </c>
      <c r="I343" s="111">
        <v>144.02000000000001</v>
      </c>
      <c r="J343" s="111">
        <f>I343/H343</f>
        <v>1.0024361383726597</v>
      </c>
      <c r="K343" s="54" t="s">
        <v>202</v>
      </c>
      <c r="L343" s="101">
        <f>'3820 PASIVOS CALIFICACIÓN Y ...'!G290</f>
        <v>13892625</v>
      </c>
      <c r="M343" s="101">
        <f>L343</f>
        <v>13892625</v>
      </c>
      <c r="N343" s="101">
        <f>J343*L343</f>
        <v>13926469.356859472</v>
      </c>
      <c r="O343" s="102">
        <f>N343</f>
        <v>13926469.356859472</v>
      </c>
      <c r="P343" s="135">
        <f t="shared" si="54"/>
        <v>3.148770503749817E-3</v>
      </c>
    </row>
    <row r="344" spans="1:16" outlineLevel="1" x14ac:dyDescent="0.25">
      <c r="A344" s="104" t="s">
        <v>510</v>
      </c>
      <c r="B344" s="100"/>
      <c r="C344" s="57"/>
      <c r="D344" s="57"/>
      <c r="E344" s="100"/>
      <c r="F344" s="100"/>
      <c r="G344" s="58"/>
      <c r="H344" s="116"/>
      <c r="I344" s="111"/>
      <c r="J344" s="111"/>
      <c r="K344" s="54"/>
      <c r="L344" s="101">
        <f>SUBTOTAL(9,L342:L343)</f>
        <v>27805521</v>
      </c>
      <c r="M344" s="101">
        <f>SUBTOTAL(9,M342:M343)</f>
        <v>27805521</v>
      </c>
      <c r="N344" s="101">
        <f>SUBTOTAL(9,N342:N343)</f>
        <v>27873259.096679896</v>
      </c>
      <c r="O344" s="102">
        <f>SUBTOTAL(9,O342:O343)</f>
        <v>27873259.096679896</v>
      </c>
      <c r="P344" s="135">
        <f t="shared" si="54"/>
        <v>6.3021354399327781E-3</v>
      </c>
    </row>
    <row r="345" spans="1:16" outlineLevel="2" x14ac:dyDescent="0.25">
      <c r="A345" s="100" t="str">
        <f>'3820 PASIVOS CALIFICACIÓN Y ...'!A499</f>
        <v>OSCAR EDUARDO ORTIZ TRIVIÑO</v>
      </c>
      <c r="B345" s="100">
        <f>'3820 PASIVOS CALIFICACIÓN Y ...'!B499</f>
        <v>16890463</v>
      </c>
      <c r="C345" s="57"/>
      <c r="D345" s="57"/>
      <c r="E345" s="100" t="s">
        <v>558</v>
      </c>
      <c r="F345" s="100" t="s">
        <v>841</v>
      </c>
      <c r="G345" s="58">
        <v>45568</v>
      </c>
      <c r="H345" s="118">
        <v>143.66999999999999</v>
      </c>
      <c r="I345" s="111">
        <v>144.02000000000001</v>
      </c>
      <c r="J345" s="111">
        <f>I345/H345</f>
        <v>1.0024361383726597</v>
      </c>
      <c r="K345" s="54" t="s">
        <v>327</v>
      </c>
      <c r="L345" s="101">
        <f>'3820 PASIVOS CALIFICACIÓN Y ...'!G499</f>
        <v>1500000</v>
      </c>
      <c r="M345" s="101">
        <f>L345</f>
        <v>1500000</v>
      </c>
      <c r="N345" s="101">
        <f>J345*L345</f>
        <v>1503654.2075589895</v>
      </c>
      <c r="O345" s="102">
        <f>N345</f>
        <v>1503654.2075589895</v>
      </c>
      <c r="P345" s="135">
        <f t="shared" si="54"/>
        <v>3.3997576092529132E-4</v>
      </c>
    </row>
    <row r="346" spans="1:16" outlineLevel="1" x14ac:dyDescent="0.25">
      <c r="A346" s="104" t="s">
        <v>527</v>
      </c>
      <c r="B346" s="100"/>
      <c r="C346" s="57"/>
      <c r="D346" s="57"/>
      <c r="E346" s="100"/>
      <c r="F346" s="100"/>
      <c r="G346" s="58"/>
      <c r="H346" s="118"/>
      <c r="I346" s="111"/>
      <c r="J346" s="111"/>
      <c r="K346" s="54"/>
      <c r="L346" s="101">
        <f>SUBTOTAL(9,L345:L345)</f>
        <v>1500000</v>
      </c>
      <c r="M346" s="101">
        <f>SUBTOTAL(9,M345:M345)</f>
        <v>1500000</v>
      </c>
      <c r="N346" s="101">
        <f>SUBTOTAL(9,N345:N345)</f>
        <v>1503654.2075589895</v>
      </c>
      <c r="O346" s="102">
        <f>SUBTOTAL(9,O345:O345)</f>
        <v>1503654.2075589895</v>
      </c>
      <c r="P346" s="135">
        <f t="shared" si="54"/>
        <v>3.3997576092529132E-4</v>
      </c>
    </row>
    <row r="347" spans="1:16" outlineLevel="2" x14ac:dyDescent="0.25">
      <c r="A347" s="100" t="str">
        <f>'3820 PASIVOS CALIFICACIÓN Y ...'!A292</f>
        <v>PELPAK S.A.- EN REORGANIZACIÓN</v>
      </c>
      <c r="B347" s="100">
        <f>'3820 PASIVOS CALIFICACIÓN Y ...'!B292</f>
        <v>860070605</v>
      </c>
      <c r="C347" s="57"/>
      <c r="D347" s="57"/>
      <c r="E347" s="100" t="s">
        <v>558</v>
      </c>
      <c r="F347" s="100" t="s">
        <v>695</v>
      </c>
      <c r="G347" s="58">
        <v>45536</v>
      </c>
      <c r="H347" s="116">
        <v>143.66999999999999</v>
      </c>
      <c r="I347" s="111">
        <v>144.02000000000001</v>
      </c>
      <c r="J347" s="111">
        <f t="shared" ref="J347:J362" si="55">I347/H347</f>
        <v>1.0024361383726597</v>
      </c>
      <c r="K347" s="54" t="s">
        <v>214</v>
      </c>
      <c r="L347" s="101">
        <f>'3820 PASIVOS CALIFICACIÓN Y ...'!G292</f>
        <v>19657353.719999999</v>
      </c>
      <c r="M347" s="101">
        <f t="shared" ref="M347:M362" si="56">L347</f>
        <v>19657353.719999999</v>
      </c>
      <c r="N347" s="101">
        <f t="shared" ref="N347:N362" si="57">J347*L347</f>
        <v>19705241.753702234</v>
      </c>
      <c r="O347" s="102">
        <f t="shared" ref="O347:O362" si="58">N347</f>
        <v>19705241.753702234</v>
      </c>
      <c r="P347" s="135">
        <f t="shared" si="54"/>
        <v>4.4553491924897368E-3</v>
      </c>
    </row>
    <row r="348" spans="1:16" outlineLevel="2" x14ac:dyDescent="0.25">
      <c r="A348" s="100" t="str">
        <f>'3820 PASIVOS CALIFICACIÓN Y ...'!A293</f>
        <v>PELPAK S.A.- EN REORGANIZACIÓN</v>
      </c>
      <c r="B348" s="100">
        <f>'3820 PASIVOS CALIFICACIÓN Y ...'!B293</f>
        <v>860070605</v>
      </c>
      <c r="C348" s="57"/>
      <c r="D348" s="57"/>
      <c r="E348" s="100" t="s">
        <v>558</v>
      </c>
      <c r="F348" s="100" t="s">
        <v>696</v>
      </c>
      <c r="G348" s="58">
        <v>45536</v>
      </c>
      <c r="H348" s="116">
        <v>143.66999999999999</v>
      </c>
      <c r="I348" s="111">
        <v>144.02000000000001</v>
      </c>
      <c r="J348" s="111">
        <f t="shared" si="55"/>
        <v>1.0024361383726597</v>
      </c>
      <c r="K348" s="54" t="s">
        <v>215</v>
      </c>
      <c r="L348" s="101">
        <f>'3820 PASIVOS CALIFICACIÓN Y ...'!G293</f>
        <v>13191388</v>
      </c>
      <c r="M348" s="101">
        <f t="shared" si="56"/>
        <v>13191388</v>
      </c>
      <c r="N348" s="101">
        <f t="shared" si="57"/>
        <v>13223524.046495441</v>
      </c>
      <c r="O348" s="102">
        <f t="shared" si="58"/>
        <v>13223524.046495441</v>
      </c>
      <c r="P348" s="135">
        <f t="shared" si="54"/>
        <v>2.9898347819738375E-3</v>
      </c>
    </row>
    <row r="349" spans="1:16" outlineLevel="2" x14ac:dyDescent="0.25">
      <c r="A349" s="100" t="str">
        <f>'3820 PASIVOS CALIFICACIÓN Y ...'!A294</f>
        <v>PELPAK S.A.- EN REORGANIZACIÓN</v>
      </c>
      <c r="B349" s="100">
        <f>'3820 PASIVOS CALIFICACIÓN Y ...'!B294</f>
        <v>860070605</v>
      </c>
      <c r="C349" s="57"/>
      <c r="D349" s="57"/>
      <c r="E349" s="100" t="s">
        <v>558</v>
      </c>
      <c r="F349" s="100" t="s">
        <v>697</v>
      </c>
      <c r="G349" s="58">
        <v>45536</v>
      </c>
      <c r="H349" s="116">
        <v>143.66999999999999</v>
      </c>
      <c r="I349" s="111">
        <v>144.02000000000001</v>
      </c>
      <c r="J349" s="111">
        <f t="shared" si="55"/>
        <v>1.0024361383726597</v>
      </c>
      <c r="K349" s="54" t="s">
        <v>216</v>
      </c>
      <c r="L349" s="101">
        <f>'3820 PASIVOS CALIFICACIÓN Y ...'!G294</f>
        <v>11083564.800000001</v>
      </c>
      <c r="M349" s="101">
        <f t="shared" si="56"/>
        <v>11083564.800000001</v>
      </c>
      <c r="N349" s="101">
        <f t="shared" si="57"/>
        <v>11110565.89751514</v>
      </c>
      <c r="O349" s="102">
        <f t="shared" si="58"/>
        <v>11110565.89751514</v>
      </c>
      <c r="P349" s="135">
        <f t="shared" si="54"/>
        <v>2.5120955844298493E-3</v>
      </c>
    </row>
    <row r="350" spans="1:16" outlineLevel="2" x14ac:dyDescent="0.25">
      <c r="A350" s="100" t="str">
        <f>'3820 PASIVOS CALIFICACIÓN Y ...'!A295</f>
        <v>PELPAK S.A.- EN REORGANIZACIÓN</v>
      </c>
      <c r="B350" s="100">
        <f>'3820 PASIVOS CALIFICACIÓN Y ...'!B295</f>
        <v>860070605</v>
      </c>
      <c r="C350" s="57"/>
      <c r="D350" s="57"/>
      <c r="E350" s="100" t="s">
        <v>558</v>
      </c>
      <c r="F350" s="100" t="s">
        <v>698</v>
      </c>
      <c r="G350" s="58">
        <v>45540</v>
      </c>
      <c r="H350" s="116">
        <v>143.66999999999999</v>
      </c>
      <c r="I350" s="111">
        <v>144.02000000000001</v>
      </c>
      <c r="J350" s="111">
        <f t="shared" si="55"/>
        <v>1.0024361383726597</v>
      </c>
      <c r="K350" s="54" t="s">
        <v>217</v>
      </c>
      <c r="L350" s="101">
        <f>'3820 PASIVOS CALIFICACIÓN Y ...'!G295</f>
        <v>11083564.800000001</v>
      </c>
      <c r="M350" s="101">
        <f t="shared" si="56"/>
        <v>11083564.800000001</v>
      </c>
      <c r="N350" s="101">
        <f t="shared" si="57"/>
        <v>11110565.89751514</v>
      </c>
      <c r="O350" s="102">
        <f t="shared" si="58"/>
        <v>11110565.89751514</v>
      </c>
      <c r="P350" s="135">
        <f t="shared" si="54"/>
        <v>2.5120955844298493E-3</v>
      </c>
    </row>
    <row r="351" spans="1:16" outlineLevel="2" x14ac:dyDescent="0.25">
      <c r="A351" s="100" t="str">
        <f>'3820 PASIVOS CALIFICACIÓN Y ...'!A296</f>
        <v>PELPAK S.A.- EN REORGANIZACIÓN</v>
      </c>
      <c r="B351" s="100">
        <f>'3820 PASIVOS CALIFICACIÓN Y ...'!B296</f>
        <v>860070605</v>
      </c>
      <c r="C351" s="57"/>
      <c r="D351" s="57"/>
      <c r="E351" s="100" t="s">
        <v>558</v>
      </c>
      <c r="F351" s="100" t="s">
        <v>699</v>
      </c>
      <c r="G351" s="58">
        <v>45540</v>
      </c>
      <c r="H351" s="116">
        <v>143.66999999999999</v>
      </c>
      <c r="I351" s="111">
        <v>144.02000000000001</v>
      </c>
      <c r="J351" s="111">
        <f t="shared" si="55"/>
        <v>1.0024361383726597</v>
      </c>
      <c r="K351" s="54" t="s">
        <v>218</v>
      </c>
      <c r="L351" s="101">
        <f>'3820 PASIVOS CALIFICACIÓN Y ...'!G296</f>
        <v>15170096.199999999</v>
      </c>
      <c r="M351" s="101">
        <f t="shared" si="56"/>
        <v>15170096.199999999</v>
      </c>
      <c r="N351" s="101">
        <f t="shared" si="57"/>
        <v>15207052.653469758</v>
      </c>
      <c r="O351" s="102">
        <f t="shared" si="58"/>
        <v>15207052.653469758</v>
      </c>
      <c r="P351" s="135">
        <f t="shared" si="54"/>
        <v>3.438309999269913E-3</v>
      </c>
    </row>
    <row r="352" spans="1:16" outlineLevel="2" x14ac:dyDescent="0.25">
      <c r="A352" s="100" t="str">
        <f>'3820 PASIVOS CALIFICACIÓN Y ...'!A297</f>
        <v>PELPAK S.A.- EN REORGANIZACIÓN</v>
      </c>
      <c r="B352" s="100">
        <f>'3820 PASIVOS CALIFICACIÓN Y ...'!B297</f>
        <v>860070605</v>
      </c>
      <c r="C352" s="57"/>
      <c r="D352" s="57"/>
      <c r="E352" s="100" t="s">
        <v>558</v>
      </c>
      <c r="F352" s="100" t="s">
        <v>700</v>
      </c>
      <c r="G352" s="58">
        <v>45547</v>
      </c>
      <c r="H352" s="116">
        <v>143.66999999999999</v>
      </c>
      <c r="I352" s="111">
        <v>144.02000000000001</v>
      </c>
      <c r="J352" s="111">
        <f t="shared" si="55"/>
        <v>1.0024361383726597</v>
      </c>
      <c r="K352" s="54" t="s">
        <v>219</v>
      </c>
      <c r="L352" s="101">
        <f>'3820 PASIVOS CALIFICACIÓN Y ...'!G297</f>
        <v>13455215.76</v>
      </c>
      <c r="M352" s="101">
        <f t="shared" si="56"/>
        <v>13455215.76</v>
      </c>
      <c r="N352" s="101">
        <f t="shared" si="57"/>
        <v>13487994.527425351</v>
      </c>
      <c r="O352" s="102">
        <f t="shared" si="58"/>
        <v>13487994.527425351</v>
      </c>
      <c r="P352" s="135">
        <f t="shared" si="54"/>
        <v>3.0496314776133145E-3</v>
      </c>
    </row>
    <row r="353" spans="1:16" outlineLevel="2" x14ac:dyDescent="0.25">
      <c r="A353" s="100" t="str">
        <f>'3820 PASIVOS CALIFICACIÓN Y ...'!A298</f>
        <v>PELPAK S.A.- EN REORGANIZACIÓN</v>
      </c>
      <c r="B353" s="100">
        <f>'3820 PASIVOS CALIFICACIÓN Y ...'!B298</f>
        <v>860070605</v>
      </c>
      <c r="C353" s="57"/>
      <c r="D353" s="57"/>
      <c r="E353" s="100" t="s">
        <v>558</v>
      </c>
      <c r="F353" s="100" t="s">
        <v>701</v>
      </c>
      <c r="G353" s="58">
        <v>45547</v>
      </c>
      <c r="H353" s="116">
        <v>143.66999999999999</v>
      </c>
      <c r="I353" s="111">
        <v>144.02000000000001</v>
      </c>
      <c r="J353" s="111">
        <f t="shared" si="55"/>
        <v>1.0024361383726597</v>
      </c>
      <c r="K353" s="54" t="s">
        <v>408</v>
      </c>
      <c r="L353" s="101">
        <f>'3820 PASIVOS CALIFICACIÓN Y ...'!G298</f>
        <v>25661755</v>
      </c>
      <c r="M353" s="101">
        <f t="shared" si="56"/>
        <v>25661755</v>
      </c>
      <c r="N353" s="101">
        <f t="shared" si="57"/>
        <v>25724270.586065292</v>
      </c>
      <c r="O353" s="102">
        <f t="shared" si="58"/>
        <v>25724270.586065292</v>
      </c>
      <c r="P353" s="135">
        <f t="shared" si="54"/>
        <v>5.8162497885355996E-3</v>
      </c>
    </row>
    <row r="354" spans="1:16" outlineLevel="2" x14ac:dyDescent="0.25">
      <c r="A354" s="100" t="str">
        <f>'3820 PASIVOS CALIFICACIÓN Y ...'!A299</f>
        <v>PELPAK S.A.- EN REORGANIZACIÓN</v>
      </c>
      <c r="B354" s="100">
        <f>'3820 PASIVOS CALIFICACIÓN Y ...'!B299</f>
        <v>860070605</v>
      </c>
      <c r="C354" s="57"/>
      <c r="D354" s="57"/>
      <c r="E354" s="100" t="s">
        <v>558</v>
      </c>
      <c r="F354" s="100" t="s">
        <v>702</v>
      </c>
      <c r="G354" s="58">
        <v>45551</v>
      </c>
      <c r="H354" s="116">
        <v>143.66999999999999</v>
      </c>
      <c r="I354" s="111">
        <v>144.02000000000001</v>
      </c>
      <c r="J354" s="111">
        <f t="shared" si="55"/>
        <v>1.0024361383726597</v>
      </c>
      <c r="K354" s="54" t="s">
        <v>220</v>
      </c>
      <c r="L354" s="101">
        <f>'3820 PASIVOS CALIFICACIÓN Y ...'!G299</f>
        <v>11083564.800000001</v>
      </c>
      <c r="M354" s="101">
        <f t="shared" si="56"/>
        <v>11083564.800000001</v>
      </c>
      <c r="N354" s="101">
        <f t="shared" si="57"/>
        <v>11110565.89751514</v>
      </c>
      <c r="O354" s="102">
        <f t="shared" si="58"/>
        <v>11110565.89751514</v>
      </c>
      <c r="P354" s="135">
        <f t="shared" si="54"/>
        <v>2.5120955844298493E-3</v>
      </c>
    </row>
    <row r="355" spans="1:16" outlineLevel="2" x14ac:dyDescent="0.25">
      <c r="A355" s="100" t="str">
        <f>'3820 PASIVOS CALIFICACIÓN Y ...'!A300</f>
        <v>PELPAK S.A.- EN REORGANIZACIÓN</v>
      </c>
      <c r="B355" s="100">
        <f>'3820 PASIVOS CALIFICACIÓN Y ...'!B300</f>
        <v>860070605</v>
      </c>
      <c r="C355" s="57"/>
      <c r="D355" s="57"/>
      <c r="E355" s="100" t="s">
        <v>558</v>
      </c>
      <c r="F355" s="100" t="s">
        <v>703</v>
      </c>
      <c r="G355" s="58">
        <v>45558</v>
      </c>
      <c r="H355" s="116">
        <v>143.66999999999999</v>
      </c>
      <c r="I355" s="111">
        <v>144.02000000000001</v>
      </c>
      <c r="J355" s="111">
        <f t="shared" si="55"/>
        <v>1.0024361383726597</v>
      </c>
      <c r="K355" s="54" t="s">
        <v>221</v>
      </c>
      <c r="L355" s="101">
        <f>'3820 PASIVOS CALIFICACIÓN Y ...'!G300</f>
        <v>11083564.800000001</v>
      </c>
      <c r="M355" s="101">
        <f t="shared" si="56"/>
        <v>11083564.800000001</v>
      </c>
      <c r="N355" s="101">
        <f t="shared" si="57"/>
        <v>11110565.89751514</v>
      </c>
      <c r="O355" s="102">
        <f t="shared" si="58"/>
        <v>11110565.89751514</v>
      </c>
      <c r="P355" s="135">
        <f t="shared" si="54"/>
        <v>2.5120955844298493E-3</v>
      </c>
    </row>
    <row r="356" spans="1:16" outlineLevel="2" x14ac:dyDescent="0.25">
      <c r="A356" s="100" t="str">
        <f>'3820 PASIVOS CALIFICACIÓN Y ...'!A301</f>
        <v>PELPAK S.A.- EN REORGANIZACIÓN</v>
      </c>
      <c r="B356" s="100">
        <f>'3820 PASIVOS CALIFICACIÓN Y ...'!B301</f>
        <v>860070605</v>
      </c>
      <c r="C356" s="57"/>
      <c r="D356" s="57"/>
      <c r="E356" s="100" t="s">
        <v>558</v>
      </c>
      <c r="F356" s="100" t="s">
        <v>704</v>
      </c>
      <c r="G356" s="58">
        <v>45558</v>
      </c>
      <c r="H356" s="116">
        <v>143.66999999999999</v>
      </c>
      <c r="I356" s="111">
        <v>144.02000000000001</v>
      </c>
      <c r="J356" s="111">
        <f t="shared" si="55"/>
        <v>1.0024361383726597</v>
      </c>
      <c r="K356" s="54" t="s">
        <v>222</v>
      </c>
      <c r="L356" s="101">
        <f>'3820 PASIVOS CALIFICACIÓN Y ...'!G301</f>
        <v>15170906.199999999</v>
      </c>
      <c r="M356" s="101">
        <f t="shared" si="56"/>
        <v>15170906.199999999</v>
      </c>
      <c r="N356" s="101">
        <f t="shared" si="57"/>
        <v>15207864.62674184</v>
      </c>
      <c r="O356" s="102">
        <f t="shared" si="58"/>
        <v>15207864.62674184</v>
      </c>
      <c r="P356" s="135">
        <f t="shared" si="54"/>
        <v>3.4384935861808126E-3</v>
      </c>
    </row>
    <row r="357" spans="1:16" outlineLevel="2" x14ac:dyDescent="0.25">
      <c r="A357" s="100" t="str">
        <f>'3820 PASIVOS CALIFICACIÓN Y ...'!A302</f>
        <v>PELPAK S.A.- EN REORGANIZACIÓN</v>
      </c>
      <c r="B357" s="100">
        <f>'3820 PASIVOS CALIFICACIÓN Y ...'!B302</f>
        <v>860070605</v>
      </c>
      <c r="C357" s="57"/>
      <c r="D357" s="57"/>
      <c r="E357" s="100" t="s">
        <v>558</v>
      </c>
      <c r="F357" s="100" t="s">
        <v>705</v>
      </c>
      <c r="G357" s="58">
        <v>45570</v>
      </c>
      <c r="H357" s="116">
        <v>143.66999999999999</v>
      </c>
      <c r="I357" s="111">
        <v>144.02000000000001</v>
      </c>
      <c r="J357" s="111">
        <f t="shared" si="55"/>
        <v>1.0024361383726597</v>
      </c>
      <c r="K357" s="54" t="s">
        <v>409</v>
      </c>
      <c r="L357" s="101">
        <f>'3820 PASIVOS CALIFICACIÓN Y ...'!G302</f>
        <v>2243102.4</v>
      </c>
      <c r="M357" s="101">
        <f t="shared" si="56"/>
        <v>2243102.4</v>
      </c>
      <c r="N357" s="101">
        <f t="shared" si="57"/>
        <v>2248566.9078304451</v>
      </c>
      <c r="O357" s="102">
        <f t="shared" si="58"/>
        <v>2248566.9078304451</v>
      </c>
      <c r="P357" s="135">
        <f t="shared" si="54"/>
        <v>5.0840029684889811E-4</v>
      </c>
    </row>
    <row r="358" spans="1:16" outlineLevel="2" x14ac:dyDescent="0.25">
      <c r="A358" s="100" t="str">
        <f>'3820 PASIVOS CALIFICACIÓN Y ...'!A303</f>
        <v>PELPAK S.A.- EN REORGANIZACIÓN</v>
      </c>
      <c r="B358" s="100">
        <f>'3820 PASIVOS CALIFICACIÓN Y ...'!B303</f>
        <v>860070605</v>
      </c>
      <c r="C358" s="57"/>
      <c r="D358" s="57"/>
      <c r="E358" s="100" t="s">
        <v>558</v>
      </c>
      <c r="F358" s="100" t="s">
        <v>706</v>
      </c>
      <c r="G358" s="58">
        <v>45570</v>
      </c>
      <c r="H358" s="116">
        <v>143.66999999999999</v>
      </c>
      <c r="I358" s="111">
        <v>144.02000000000001</v>
      </c>
      <c r="J358" s="111">
        <f t="shared" si="55"/>
        <v>1.0024361383726597</v>
      </c>
      <c r="K358" s="54" t="s">
        <v>223</v>
      </c>
      <c r="L358" s="101">
        <f>'3820 PASIVOS CALIFICACIÓN Y ...'!G303</f>
        <v>15170096.199999999</v>
      </c>
      <c r="M358" s="101">
        <f t="shared" si="56"/>
        <v>15170096.199999999</v>
      </c>
      <c r="N358" s="101">
        <f t="shared" si="57"/>
        <v>15207052.653469758</v>
      </c>
      <c r="O358" s="102">
        <f t="shared" si="58"/>
        <v>15207052.653469758</v>
      </c>
      <c r="P358" s="135">
        <f t="shared" si="54"/>
        <v>3.438309999269913E-3</v>
      </c>
    </row>
    <row r="359" spans="1:16" outlineLevel="2" x14ac:dyDescent="0.25">
      <c r="A359" s="100" t="str">
        <f>'3820 PASIVOS CALIFICACIÓN Y ...'!A304</f>
        <v>PELPAK S.A.- EN REORGANIZACIÓN</v>
      </c>
      <c r="B359" s="100">
        <f>'3820 PASIVOS CALIFICACIÓN Y ...'!B304</f>
        <v>860070605</v>
      </c>
      <c r="C359" s="57"/>
      <c r="D359" s="57"/>
      <c r="E359" s="100" t="s">
        <v>558</v>
      </c>
      <c r="F359" s="100" t="s">
        <v>707</v>
      </c>
      <c r="G359" s="58">
        <v>45576</v>
      </c>
      <c r="H359" s="116">
        <v>143.66999999999999</v>
      </c>
      <c r="I359" s="111">
        <v>144.02000000000001</v>
      </c>
      <c r="J359" s="111">
        <f t="shared" si="55"/>
        <v>1.0024361383726597</v>
      </c>
      <c r="K359" s="54" t="s">
        <v>224</v>
      </c>
      <c r="L359" s="101">
        <f>'3820 PASIVOS CALIFICACIÓN Y ...'!G304</f>
        <v>19297278</v>
      </c>
      <c r="M359" s="101">
        <f t="shared" si="56"/>
        <v>19297278</v>
      </c>
      <c r="N359" s="101">
        <f t="shared" si="57"/>
        <v>19344288.839423683</v>
      </c>
      <c r="O359" s="102">
        <f t="shared" si="58"/>
        <v>19344288.839423683</v>
      </c>
      <c r="P359" s="135">
        <f t="shared" si="54"/>
        <v>4.3737378478912563E-3</v>
      </c>
    </row>
    <row r="360" spans="1:16" outlineLevel="2" x14ac:dyDescent="0.25">
      <c r="A360" s="100" t="str">
        <f>'3820 PASIVOS CALIFICACIÓN Y ...'!A305</f>
        <v>PELPAK S.A.- EN REORGANIZACIÓN</v>
      </c>
      <c r="B360" s="100">
        <f>'3820 PASIVOS CALIFICACIÓN Y ...'!B305</f>
        <v>860070605</v>
      </c>
      <c r="C360" s="57"/>
      <c r="D360" s="57"/>
      <c r="E360" s="100" t="s">
        <v>558</v>
      </c>
      <c r="F360" s="100" t="s">
        <v>708</v>
      </c>
      <c r="G360" s="58">
        <v>45576</v>
      </c>
      <c r="H360" s="116">
        <v>143.66999999999999</v>
      </c>
      <c r="I360" s="111">
        <v>144.02000000000001</v>
      </c>
      <c r="J360" s="111">
        <f t="shared" si="55"/>
        <v>1.0024361383726597</v>
      </c>
      <c r="K360" s="54" t="s">
        <v>225</v>
      </c>
      <c r="L360" s="101">
        <f>'3820 PASIVOS CALIFICACIÓN Y ...'!G305</f>
        <v>3693588.64</v>
      </c>
      <c r="M360" s="101">
        <f t="shared" si="56"/>
        <v>3693588.64</v>
      </c>
      <c r="N360" s="101">
        <f t="shared" si="57"/>
        <v>3702586.7330187238</v>
      </c>
      <c r="O360" s="102">
        <f t="shared" si="58"/>
        <v>3702586.7330187238</v>
      </c>
      <c r="P360" s="135">
        <f t="shared" si="54"/>
        <v>8.3715373895267454E-4</v>
      </c>
    </row>
    <row r="361" spans="1:16" outlineLevel="2" x14ac:dyDescent="0.25">
      <c r="A361" s="100" t="str">
        <f>'3820 PASIVOS CALIFICACIÓN Y ...'!A306</f>
        <v>PELPAK S.A.- EN REORGANIZACIÓN</v>
      </c>
      <c r="B361" s="100">
        <f>'3820 PASIVOS CALIFICACIÓN Y ...'!B306</f>
        <v>860070605</v>
      </c>
      <c r="C361" s="57"/>
      <c r="D361" s="57"/>
      <c r="E361" s="100" t="s">
        <v>558</v>
      </c>
      <c r="F361" s="100" t="s">
        <v>709</v>
      </c>
      <c r="G361" s="58">
        <v>45586</v>
      </c>
      <c r="H361" s="116">
        <v>143.66999999999999</v>
      </c>
      <c r="I361" s="111">
        <v>144.02000000000001</v>
      </c>
      <c r="J361" s="111">
        <f t="shared" si="55"/>
        <v>1.0024361383726597</v>
      </c>
      <c r="K361" s="54" t="s">
        <v>226</v>
      </c>
      <c r="L361" s="101">
        <f>'3820 PASIVOS CALIFICACIÓN Y ...'!G306</f>
        <v>3561674.76</v>
      </c>
      <c r="M361" s="101">
        <f t="shared" si="56"/>
        <v>3561674.76</v>
      </c>
      <c r="N361" s="101">
        <f t="shared" si="57"/>
        <v>3570351.4925537691</v>
      </c>
      <c r="O361" s="102">
        <f t="shared" si="58"/>
        <v>3570351.4925537691</v>
      </c>
      <c r="P361" s="135">
        <f t="shared" si="54"/>
        <v>8.0725539113293615E-4</v>
      </c>
    </row>
    <row r="362" spans="1:16" outlineLevel="2" x14ac:dyDescent="0.25">
      <c r="A362" s="100" t="str">
        <f>'3820 PASIVOS CALIFICACIÓN Y ...'!A307</f>
        <v>PELPAK S.A.- EN REORGANIZACIÓN</v>
      </c>
      <c r="B362" s="100">
        <f>'3820 PASIVOS CALIFICACIÓN Y ...'!B307</f>
        <v>860070605</v>
      </c>
      <c r="C362" s="57"/>
      <c r="D362" s="57"/>
      <c r="E362" s="100" t="s">
        <v>558</v>
      </c>
      <c r="F362" s="100" t="s">
        <v>710</v>
      </c>
      <c r="G362" s="58">
        <v>45586</v>
      </c>
      <c r="H362" s="116">
        <v>143.66999999999999</v>
      </c>
      <c r="I362" s="111">
        <v>144.02000000000001</v>
      </c>
      <c r="J362" s="111">
        <f t="shared" si="55"/>
        <v>1.0024361383726597</v>
      </c>
      <c r="K362" s="54" t="s">
        <v>227</v>
      </c>
      <c r="L362" s="101">
        <f>'3820 PASIVOS CALIFICACIÓN Y ...'!G307</f>
        <v>1055311.04</v>
      </c>
      <c r="M362" s="101">
        <f t="shared" si="56"/>
        <v>1055311.04</v>
      </c>
      <c r="N362" s="101">
        <f t="shared" si="57"/>
        <v>1057881.9237196355</v>
      </c>
      <c r="O362" s="102">
        <f t="shared" si="58"/>
        <v>1057881.9237196355</v>
      </c>
      <c r="P362" s="135">
        <f t="shared" si="54"/>
        <v>2.3918678255790702E-4</v>
      </c>
    </row>
    <row r="363" spans="1:16" outlineLevel="1" x14ac:dyDescent="0.25">
      <c r="A363" s="104" t="s">
        <v>511</v>
      </c>
      <c r="B363" s="100"/>
      <c r="C363" s="57"/>
      <c r="D363" s="57"/>
      <c r="E363" s="100"/>
      <c r="F363" s="100"/>
      <c r="G363" s="58"/>
      <c r="H363" s="116"/>
      <c r="I363" s="111"/>
      <c r="J363" s="111"/>
      <c r="K363" s="54"/>
      <c r="L363" s="101">
        <f>SUBTOTAL(9,L347:L362)</f>
        <v>191662025.11999995</v>
      </c>
      <c r="M363" s="101">
        <f>SUBTOTAL(9,M347:M362)</f>
        <v>191662025.11999995</v>
      </c>
      <c r="N363" s="101">
        <f>SUBTOTAL(9,N347:N362)</f>
        <v>192128940.33397651</v>
      </c>
      <c r="O363" s="102">
        <f>SUBTOTAL(9,O347:O362)</f>
        <v>192128940.33397651</v>
      </c>
      <c r="P363" s="135">
        <f t="shared" si="54"/>
        <v>4.3440295220436201E-2</v>
      </c>
    </row>
    <row r="364" spans="1:16" outlineLevel="2" x14ac:dyDescent="0.25">
      <c r="A364" s="100" t="str">
        <f>'3820 PASIVOS CALIFICACIÓN Y ...'!A309</f>
        <v>PHITOTHER SAS</v>
      </c>
      <c r="B364" s="100">
        <f>'3820 PASIVOS CALIFICACIÓN Y ...'!B309</f>
        <v>830066000</v>
      </c>
      <c r="C364" s="57"/>
      <c r="D364" s="57"/>
      <c r="E364" s="100" t="s">
        <v>558</v>
      </c>
      <c r="F364" s="100" t="s">
        <v>711</v>
      </c>
      <c r="G364" s="58">
        <v>45537</v>
      </c>
      <c r="H364" s="111">
        <v>144.02000000000001</v>
      </c>
      <c r="I364" s="111">
        <v>144.02000000000001</v>
      </c>
      <c r="J364" s="111">
        <f>I364/H364</f>
        <v>1</v>
      </c>
      <c r="K364" s="54">
        <v>15611</v>
      </c>
      <c r="L364" s="101">
        <f>'3820 PASIVOS CALIFICACIÓN Y ...'!G309</f>
        <v>2848425</v>
      </c>
      <c r="M364" s="101">
        <f>L364</f>
        <v>2848425</v>
      </c>
      <c r="N364" s="101">
        <f>J364*L364</f>
        <v>2848425</v>
      </c>
      <c r="O364" s="102">
        <f>N364</f>
        <v>2848425</v>
      </c>
      <c r="P364" s="135">
        <f t="shared" si="54"/>
        <v>6.4402802981258702E-4</v>
      </c>
    </row>
    <row r="365" spans="1:16" outlineLevel="2" x14ac:dyDescent="0.25">
      <c r="A365" s="100" t="str">
        <f>'3820 PASIVOS CALIFICACIÓN Y ...'!A310</f>
        <v>PHITOTHER SAS</v>
      </c>
      <c r="B365" s="100">
        <f>'3820 PASIVOS CALIFICACIÓN Y ...'!B310</f>
        <v>830066001</v>
      </c>
      <c r="C365" s="57"/>
      <c r="D365" s="57"/>
      <c r="E365" s="100" t="s">
        <v>558</v>
      </c>
      <c r="F365" s="100" t="s">
        <v>712</v>
      </c>
      <c r="G365" s="58">
        <v>45537</v>
      </c>
      <c r="H365" s="111">
        <v>144.02000000000001</v>
      </c>
      <c r="I365" s="111">
        <v>144.02000000000001</v>
      </c>
      <c r="J365" s="111">
        <f>I365/H365</f>
        <v>1</v>
      </c>
      <c r="K365" s="54">
        <v>15610</v>
      </c>
      <c r="L365" s="101">
        <f>'3820 PASIVOS CALIFICACIÓN Y ...'!G310</f>
        <v>687820</v>
      </c>
      <c r="M365" s="101">
        <f>L365</f>
        <v>687820</v>
      </c>
      <c r="N365" s="101">
        <f>J365*L365</f>
        <v>687820</v>
      </c>
      <c r="O365" s="102">
        <f>N365</f>
        <v>687820</v>
      </c>
      <c r="P365" s="135">
        <f t="shared" si="54"/>
        <v>1.5551589368359485E-4</v>
      </c>
    </row>
    <row r="366" spans="1:16" outlineLevel="2" x14ac:dyDescent="0.25">
      <c r="A366" s="100" t="str">
        <f>'3820 PASIVOS CALIFICACIÓN Y ...'!A311</f>
        <v>PHITOTHER SAS</v>
      </c>
      <c r="B366" s="100">
        <f>'3820 PASIVOS CALIFICACIÓN Y ...'!B311</f>
        <v>830066002</v>
      </c>
      <c r="C366" s="57"/>
      <c r="D366" s="57"/>
      <c r="E366" s="100" t="s">
        <v>558</v>
      </c>
      <c r="F366" s="100" t="s">
        <v>713</v>
      </c>
      <c r="G366" s="58">
        <v>45537</v>
      </c>
      <c r="H366" s="111">
        <v>144.02000000000001</v>
      </c>
      <c r="I366" s="111">
        <v>144.02000000000001</v>
      </c>
      <c r="J366" s="111">
        <f>I366/H366</f>
        <v>1</v>
      </c>
      <c r="K366" s="54">
        <v>15609</v>
      </c>
      <c r="L366" s="101">
        <f>'3820 PASIVOS CALIFICACIÓN Y ...'!G311</f>
        <v>173264</v>
      </c>
      <c r="M366" s="101">
        <f>L366</f>
        <v>173264</v>
      </c>
      <c r="N366" s="101">
        <f>J366*L366</f>
        <v>173264</v>
      </c>
      <c r="O366" s="102">
        <f>N366</f>
        <v>173264</v>
      </c>
      <c r="P366" s="135">
        <f t="shared" si="54"/>
        <v>3.9174937924448802E-5</v>
      </c>
    </row>
    <row r="367" spans="1:16" outlineLevel="1" x14ac:dyDescent="0.25">
      <c r="A367" s="104" t="s">
        <v>512</v>
      </c>
      <c r="B367" s="100"/>
      <c r="C367" s="57"/>
      <c r="D367" s="57"/>
      <c r="E367" s="100"/>
      <c r="F367" s="100"/>
      <c r="G367" s="58"/>
      <c r="H367" s="111"/>
      <c r="I367" s="111"/>
      <c r="J367" s="111"/>
      <c r="K367" s="54"/>
      <c r="L367" s="101">
        <f>SUBTOTAL(9,L364:L366)</f>
        <v>3709509</v>
      </c>
      <c r="M367" s="101">
        <f>SUBTOTAL(9,M364:M366)</f>
        <v>3709509</v>
      </c>
      <c r="N367" s="101">
        <f>SUBTOTAL(9,N364:N366)</f>
        <v>3709509</v>
      </c>
      <c r="O367" s="102">
        <f>SUBTOTAL(9,O364:O366)</f>
        <v>3709509</v>
      </c>
      <c r="P367" s="135">
        <f t="shared" si="54"/>
        <v>8.387188614206307E-4</v>
      </c>
    </row>
    <row r="368" spans="1:16" outlineLevel="2" x14ac:dyDescent="0.25">
      <c r="A368" s="100" t="str">
        <f>'3820 PASIVOS CALIFICACIÓN Y ...'!A313</f>
        <v>PLIEGO SAS</v>
      </c>
      <c r="B368" s="100">
        <f>'3820 PASIVOS CALIFICACIÓN Y ...'!B313</f>
        <v>901324587</v>
      </c>
      <c r="C368" s="57"/>
      <c r="D368" s="57"/>
      <c r="E368" s="100" t="s">
        <v>558</v>
      </c>
      <c r="F368" s="100" t="s">
        <v>714</v>
      </c>
      <c r="G368" s="58">
        <v>45526</v>
      </c>
      <c r="H368" s="116">
        <v>143.66999999999999</v>
      </c>
      <c r="I368" s="111">
        <v>144.02000000000001</v>
      </c>
      <c r="J368" s="111">
        <f>I368/H368</f>
        <v>1.0024361383726597</v>
      </c>
      <c r="K368" s="54" t="s">
        <v>234</v>
      </c>
      <c r="L368" s="101">
        <f>'3820 PASIVOS CALIFICACIÓN Y ...'!G313</f>
        <v>14062482</v>
      </c>
      <c r="M368" s="101">
        <f>L368</f>
        <v>14062482</v>
      </c>
      <c r="N368" s="101">
        <f>J368*L368</f>
        <v>14096740.152015036</v>
      </c>
      <c r="O368" s="102">
        <f>N368</f>
        <v>14096740.152015036</v>
      </c>
      <c r="P368" s="135">
        <f t="shared" si="54"/>
        <v>3.1872686789654746E-3</v>
      </c>
    </row>
    <row r="369" spans="1:16" outlineLevel="2" x14ac:dyDescent="0.25">
      <c r="A369" s="100" t="str">
        <f>'3820 PASIVOS CALIFICACIÓN Y ...'!A314</f>
        <v>PLIEGO SAS</v>
      </c>
      <c r="B369" s="100">
        <f>'3820 PASIVOS CALIFICACIÓN Y ...'!B314</f>
        <v>901324587</v>
      </c>
      <c r="C369" s="57"/>
      <c r="D369" s="57"/>
      <c r="E369" s="100" t="s">
        <v>558</v>
      </c>
      <c r="F369" s="100" t="s">
        <v>715</v>
      </c>
      <c r="G369" s="58" t="s">
        <v>236</v>
      </c>
      <c r="H369" s="116">
        <v>143.66999999999999</v>
      </c>
      <c r="I369" s="111">
        <v>144.02000000000001</v>
      </c>
      <c r="J369" s="111">
        <f>I369/H369</f>
        <v>1.0024361383726597</v>
      </c>
      <c r="K369" s="54" t="s">
        <v>235</v>
      </c>
      <c r="L369" s="101">
        <f>'3820 PASIVOS CALIFICACIÓN Y ...'!G314</f>
        <v>2038913</v>
      </c>
      <c r="M369" s="101">
        <f>L369</f>
        <v>2038913</v>
      </c>
      <c r="N369" s="101">
        <f>J369*L369</f>
        <v>2043880.0741978146</v>
      </c>
      <c r="O369" s="102">
        <f>N369</f>
        <v>2043880.0741978146</v>
      </c>
      <c r="P369" s="135">
        <f t="shared" si="54"/>
        <v>4.6212066575697895E-4</v>
      </c>
    </row>
    <row r="370" spans="1:16" outlineLevel="2" x14ac:dyDescent="0.25">
      <c r="A370" s="100" t="str">
        <f>'3820 PASIVOS CALIFICACIÓN Y ...'!A315</f>
        <v>PLIEGO SAS</v>
      </c>
      <c r="B370" s="100">
        <f>'3820 PASIVOS CALIFICACIÓN Y ...'!B315</f>
        <v>901324587</v>
      </c>
      <c r="C370" s="57"/>
      <c r="D370" s="57"/>
      <c r="E370" s="100" t="s">
        <v>558</v>
      </c>
      <c r="F370" s="100" t="s">
        <v>716</v>
      </c>
      <c r="G370" s="58" t="s">
        <v>238</v>
      </c>
      <c r="H370" s="116">
        <v>143.66999999999999</v>
      </c>
      <c r="I370" s="111">
        <v>144.02000000000001</v>
      </c>
      <c r="J370" s="111">
        <f>I370/H370</f>
        <v>1.0024361383726597</v>
      </c>
      <c r="K370" s="54" t="s">
        <v>237</v>
      </c>
      <c r="L370" s="101">
        <f>'3820 PASIVOS CALIFICACIÓN Y ...'!G315</f>
        <v>11961917</v>
      </c>
      <c r="M370" s="101">
        <f>L370</f>
        <v>11961917</v>
      </c>
      <c r="N370" s="101">
        <f>J370*L370</f>
        <v>11991057.88501427</v>
      </c>
      <c r="O370" s="102">
        <f>N370</f>
        <v>11991057.88501427</v>
      </c>
      <c r="P370" s="135">
        <f t="shared" si="54"/>
        <v>2.7111745561334516E-3</v>
      </c>
    </row>
    <row r="371" spans="1:16" outlineLevel="1" x14ac:dyDescent="0.25">
      <c r="A371" s="104" t="s">
        <v>513</v>
      </c>
      <c r="B371" s="100"/>
      <c r="C371" s="57"/>
      <c r="D371" s="57"/>
      <c r="E371" s="100"/>
      <c r="F371" s="100"/>
      <c r="G371" s="58"/>
      <c r="H371" s="116"/>
      <c r="I371" s="111"/>
      <c r="J371" s="111"/>
      <c r="K371" s="54"/>
      <c r="L371" s="101">
        <f>SUBTOTAL(9,L368:L370)</f>
        <v>28063312</v>
      </c>
      <c r="M371" s="101">
        <f>SUBTOTAL(9,M368:M370)</f>
        <v>28063312</v>
      </c>
      <c r="N371" s="101">
        <f>SUBTOTAL(9,N368:N370)</f>
        <v>28131678.111227117</v>
      </c>
      <c r="O371" s="102">
        <f>SUBTOTAL(9,O368:O370)</f>
        <v>28131678.111227117</v>
      </c>
      <c r="P371" s="135">
        <f t="shared" si="54"/>
        <v>6.3605639008559051E-3</v>
      </c>
    </row>
    <row r="372" spans="1:16" outlineLevel="2" x14ac:dyDescent="0.25">
      <c r="A372" s="100" t="str">
        <f>'3820 PASIVOS CALIFICACIÓN Y ...'!A317</f>
        <v>PRODITHIN LTDA</v>
      </c>
      <c r="B372" s="100">
        <f>'3820 PASIVOS CALIFICACIÓN Y ...'!B317</f>
        <v>830054922</v>
      </c>
      <c r="C372" s="57"/>
      <c r="D372" s="57"/>
      <c r="E372" s="100" t="s">
        <v>558</v>
      </c>
      <c r="F372" s="100" t="s">
        <v>717</v>
      </c>
      <c r="G372" s="58">
        <v>45517</v>
      </c>
      <c r="H372" s="116">
        <v>143.66999999999999</v>
      </c>
      <c r="I372" s="111">
        <v>144.02000000000001</v>
      </c>
      <c r="J372" s="111">
        <f>I372/H372</f>
        <v>1.0024361383726597</v>
      </c>
      <c r="K372" s="54" t="s">
        <v>319</v>
      </c>
      <c r="L372" s="101">
        <f>'3820 PASIVOS CALIFICACIÓN Y ...'!G317</f>
        <v>13744500</v>
      </c>
      <c r="M372" s="101">
        <f>L372</f>
        <v>13744500</v>
      </c>
      <c r="N372" s="101">
        <f>J372*L372</f>
        <v>13777983.50386302</v>
      </c>
      <c r="O372" s="102">
        <f>N372</f>
        <v>13777983.50386302</v>
      </c>
      <c r="P372" s="135">
        <f t="shared" si="54"/>
        <v>3.1151978973584437E-3</v>
      </c>
    </row>
    <row r="373" spans="1:16" outlineLevel="2" x14ac:dyDescent="0.25">
      <c r="A373" s="100" t="str">
        <f>'3820 PASIVOS CALIFICACIÓN Y ...'!A318</f>
        <v>PRODITHIN LTDA</v>
      </c>
      <c r="B373" s="100">
        <f>'3820 PASIVOS CALIFICACIÓN Y ...'!B318</f>
        <v>830054922</v>
      </c>
      <c r="C373" s="57"/>
      <c r="D373" s="57"/>
      <c r="E373" s="100" t="s">
        <v>558</v>
      </c>
      <c r="F373" s="100" t="s">
        <v>718</v>
      </c>
      <c r="G373" s="58">
        <v>45524</v>
      </c>
      <c r="H373" s="116">
        <v>143.66999999999999</v>
      </c>
      <c r="I373" s="111">
        <v>144.02000000000001</v>
      </c>
      <c r="J373" s="111">
        <f>I373/H373</f>
        <v>1.0024361383726597</v>
      </c>
      <c r="K373" s="54" t="s">
        <v>320</v>
      </c>
      <c r="L373" s="101">
        <f>'3820 PASIVOS CALIFICACIÓN Y ...'!G318</f>
        <v>13744500</v>
      </c>
      <c r="M373" s="101">
        <f>L373</f>
        <v>13744500</v>
      </c>
      <c r="N373" s="101">
        <f>J373*L373</f>
        <v>13777983.50386302</v>
      </c>
      <c r="O373" s="102">
        <f>N373</f>
        <v>13777983.50386302</v>
      </c>
      <c r="P373" s="135">
        <f t="shared" si="54"/>
        <v>3.1151978973584437E-3</v>
      </c>
    </row>
    <row r="374" spans="1:16" outlineLevel="2" x14ac:dyDescent="0.25">
      <c r="A374" s="100" t="str">
        <f>'3820 PASIVOS CALIFICACIÓN Y ...'!A319</f>
        <v>PRODITHIN LTDA</v>
      </c>
      <c r="B374" s="100">
        <f>'3820 PASIVOS CALIFICACIÓN Y ...'!B319</f>
        <v>830054922</v>
      </c>
      <c r="C374" s="57"/>
      <c r="D374" s="57"/>
      <c r="E374" s="100" t="s">
        <v>558</v>
      </c>
      <c r="F374" s="100" t="s">
        <v>719</v>
      </c>
      <c r="G374" s="58">
        <v>45509</v>
      </c>
      <c r="H374" s="116">
        <v>143.66999999999999</v>
      </c>
      <c r="I374" s="111">
        <v>144.02000000000001</v>
      </c>
      <c r="J374" s="111">
        <f>I374/H374</f>
        <v>1.0024361383726597</v>
      </c>
      <c r="K374" s="54" t="s">
        <v>540</v>
      </c>
      <c r="L374" s="101">
        <f>'3820 PASIVOS CALIFICACIÓN Y ...'!G319</f>
        <v>10844250</v>
      </c>
      <c r="M374" s="101">
        <f>L374</f>
        <v>10844250</v>
      </c>
      <c r="N374" s="101">
        <f>J374*L374</f>
        <v>10870668.093547715</v>
      </c>
      <c r="O374" s="102">
        <f>N374</f>
        <v>10870668.093547715</v>
      </c>
      <c r="P374" s="135">
        <f t="shared" si="54"/>
        <v>2.4578547636093934E-3</v>
      </c>
    </row>
    <row r="375" spans="1:16" outlineLevel="1" x14ac:dyDescent="0.25">
      <c r="A375" s="104" t="s">
        <v>514</v>
      </c>
      <c r="B375" s="100"/>
      <c r="C375" s="57"/>
      <c r="D375" s="57"/>
      <c r="E375" s="100"/>
      <c r="F375" s="100"/>
      <c r="G375" s="58"/>
      <c r="H375" s="116"/>
      <c r="I375" s="111"/>
      <c r="J375" s="111"/>
      <c r="K375" s="54"/>
      <c r="L375" s="101">
        <f>SUBTOTAL(9,L372:L374)</f>
        <v>38333250</v>
      </c>
      <c r="M375" s="101">
        <f>SUBTOTAL(9,M372:M374)</f>
        <v>38333250</v>
      </c>
      <c r="N375" s="101">
        <f>SUBTOTAL(9,N372:N374)</f>
        <v>38426635.101273753</v>
      </c>
      <c r="O375" s="102">
        <f>SUBTOTAL(9,O372:O374)</f>
        <v>38426635.101273753</v>
      </c>
      <c r="P375" s="135">
        <f t="shared" si="54"/>
        <v>8.6882505583262808E-3</v>
      </c>
    </row>
    <row r="376" spans="1:16" outlineLevel="2" x14ac:dyDescent="0.25">
      <c r="A376" s="100" t="str">
        <f>'3820 PASIVOS CALIFICACIÓN Y ...'!A501</f>
        <v>PRODUCTOS Y SUMINISTROS LTDA</v>
      </c>
      <c r="B376" s="100" t="str">
        <f>'3820 PASIVOS CALIFICACIÓN Y ...'!B501</f>
        <v>830049630-3</v>
      </c>
      <c r="C376" s="57"/>
      <c r="D376" s="57"/>
      <c r="E376" s="100" t="s">
        <v>558</v>
      </c>
      <c r="F376" s="100" t="s">
        <v>842</v>
      </c>
      <c r="G376" s="58">
        <v>45539</v>
      </c>
      <c r="H376" s="118">
        <v>143.66999999999999</v>
      </c>
      <c r="I376" s="111">
        <v>144.02000000000001</v>
      </c>
      <c r="J376" s="111">
        <f>I376/H376</f>
        <v>1.0024361383726597</v>
      </c>
      <c r="K376" s="54">
        <v>332339</v>
      </c>
      <c r="L376" s="101">
        <f>'3820 PASIVOS CALIFICACIÓN Y ...'!G501</f>
        <v>821988</v>
      </c>
      <c r="M376" s="101">
        <f>L376</f>
        <v>821988</v>
      </c>
      <c r="N376" s="101">
        <f>J376*L376</f>
        <v>823990.47650866571</v>
      </c>
      <c r="O376" s="102">
        <f>N376</f>
        <v>823990.47650866571</v>
      </c>
      <c r="P376" s="135">
        <f t="shared" si="54"/>
        <v>1.863039971809722E-4</v>
      </c>
    </row>
    <row r="377" spans="1:16" outlineLevel="2" x14ac:dyDescent="0.25">
      <c r="A377" s="100" t="str">
        <f>'3820 PASIVOS CALIFICACIÓN Y ...'!A502</f>
        <v>PRODUCTOS Y SUMINISTROS LTDA</v>
      </c>
      <c r="B377" s="100" t="str">
        <f>'3820 PASIVOS CALIFICACIÓN Y ...'!B502</f>
        <v>830049630-3</v>
      </c>
      <c r="C377" s="57"/>
      <c r="D377" s="57"/>
      <c r="E377" s="100" t="s">
        <v>558</v>
      </c>
      <c r="F377" s="100" t="s">
        <v>843</v>
      </c>
      <c r="G377" s="58">
        <v>45511</v>
      </c>
      <c r="H377" s="118">
        <v>143.66999999999999</v>
      </c>
      <c r="I377" s="111">
        <v>144.02000000000001</v>
      </c>
      <c r="J377" s="111">
        <f>I377/H377</f>
        <v>1.0024361383726597</v>
      </c>
      <c r="K377" s="54">
        <v>330353</v>
      </c>
      <c r="L377" s="101">
        <f>'3820 PASIVOS CALIFICACIÓN Y ...'!G502</f>
        <v>395875</v>
      </c>
      <c r="M377" s="101">
        <f>L377</f>
        <v>395875</v>
      </c>
      <c r="N377" s="101">
        <f>J377*L377</f>
        <v>396839.40627827664</v>
      </c>
      <c r="O377" s="102">
        <f>N377</f>
        <v>396839.40627827664</v>
      </c>
      <c r="P377" s="135">
        <f t="shared" ref="P377:P440" si="59">O377/$O$505</f>
        <v>8.9725269570866455E-5</v>
      </c>
    </row>
    <row r="378" spans="1:16" outlineLevel="1" x14ac:dyDescent="0.25">
      <c r="A378" s="104" t="s">
        <v>528</v>
      </c>
      <c r="B378" s="100"/>
      <c r="C378" s="57"/>
      <c r="D378" s="57"/>
      <c r="E378" s="100"/>
      <c r="F378" s="100"/>
      <c r="G378" s="58"/>
      <c r="H378" s="118"/>
      <c r="I378" s="111"/>
      <c r="J378" s="111"/>
      <c r="K378" s="54"/>
      <c r="L378" s="101">
        <f>SUBTOTAL(9,L376:L377)</f>
        <v>1217863</v>
      </c>
      <c r="M378" s="101">
        <f>SUBTOTAL(9,M376:M377)</f>
        <v>1217863</v>
      </c>
      <c r="N378" s="101">
        <f>SUBTOTAL(9,N376:N377)</f>
        <v>1220829.8827869424</v>
      </c>
      <c r="O378" s="102">
        <f>SUBTOTAL(9,O376:O377)</f>
        <v>1220829.8827869424</v>
      </c>
      <c r="P378" s="135">
        <f t="shared" si="59"/>
        <v>2.7602926675183867E-4</v>
      </c>
    </row>
    <row r="379" spans="1:16" outlineLevel="2" x14ac:dyDescent="0.25">
      <c r="A379" s="100" t="str">
        <f>'3820 PASIVOS CALIFICACIÓN Y ...'!A321</f>
        <v>QUIMICA LIDER SAS</v>
      </c>
      <c r="B379" s="100">
        <f>'3820 PASIVOS CALIFICACIÓN Y ...'!B321</f>
        <v>830038757</v>
      </c>
      <c r="C379" s="57"/>
      <c r="D379" s="57"/>
      <c r="E379" s="100" t="s">
        <v>558</v>
      </c>
      <c r="F379" s="100" t="s">
        <v>720</v>
      </c>
      <c r="G379" s="65">
        <v>45505</v>
      </c>
      <c r="H379" s="116">
        <v>143.66999999999999</v>
      </c>
      <c r="I379" s="111">
        <v>144.02000000000001</v>
      </c>
      <c r="J379" s="111">
        <f t="shared" ref="J379:J400" si="60">I379/H379</f>
        <v>1.0024361383726597</v>
      </c>
      <c r="K379" s="57" t="s">
        <v>415</v>
      </c>
      <c r="L379" s="101">
        <f>'3820 PASIVOS CALIFICACIÓN Y ...'!G321</f>
        <v>2000000.5</v>
      </c>
      <c r="M379" s="101">
        <f t="shared" ref="M379:M400" si="61">L379</f>
        <v>2000000.5</v>
      </c>
      <c r="N379" s="101">
        <f t="shared" ref="N379:N400" si="62">J379*L379</f>
        <v>2004872.7779633885</v>
      </c>
      <c r="O379" s="102">
        <f t="shared" ref="O379:O400" si="63">N379</f>
        <v>2004872.7779633885</v>
      </c>
      <c r="P379" s="135">
        <f t="shared" si="59"/>
        <v>4.533011278923087E-4</v>
      </c>
    </row>
    <row r="380" spans="1:16" outlineLevel="2" x14ac:dyDescent="0.25">
      <c r="A380" s="100" t="str">
        <f>'3820 PASIVOS CALIFICACIÓN Y ...'!A322</f>
        <v>QUIMICA LIDER SAS</v>
      </c>
      <c r="B380" s="100">
        <f>'3820 PASIVOS CALIFICACIÓN Y ...'!B322</f>
        <v>830038757</v>
      </c>
      <c r="C380" s="57"/>
      <c r="D380" s="57"/>
      <c r="E380" s="100" t="s">
        <v>558</v>
      </c>
      <c r="F380" s="100" t="s">
        <v>721</v>
      </c>
      <c r="G380" s="65">
        <v>45510</v>
      </c>
      <c r="H380" s="116">
        <v>143.66999999999999</v>
      </c>
      <c r="I380" s="111">
        <v>144.02000000000001</v>
      </c>
      <c r="J380" s="111">
        <f t="shared" si="60"/>
        <v>1.0024361383726597</v>
      </c>
      <c r="K380" s="57" t="s">
        <v>416</v>
      </c>
      <c r="L380" s="101">
        <f>'3820 PASIVOS CALIFICACIÓN Y ...'!G322</f>
        <v>1968914.76</v>
      </c>
      <c r="M380" s="101">
        <f t="shared" si="61"/>
        <v>1968914.76</v>
      </c>
      <c r="N380" s="101">
        <f t="shared" si="62"/>
        <v>1973711.308799332</v>
      </c>
      <c r="O380" s="102">
        <f t="shared" si="63"/>
        <v>1973711.308799332</v>
      </c>
      <c r="P380" s="135">
        <f t="shared" si="59"/>
        <v>4.4625552915202488E-4</v>
      </c>
    </row>
    <row r="381" spans="1:16" outlineLevel="2" x14ac:dyDescent="0.25">
      <c r="A381" s="100" t="str">
        <f>'3820 PASIVOS CALIFICACIÓN Y ...'!A323</f>
        <v>QUIMICA LIDER SAS</v>
      </c>
      <c r="B381" s="100">
        <f>'3820 PASIVOS CALIFICACIÓN Y ...'!B323</f>
        <v>830038757</v>
      </c>
      <c r="C381" s="57"/>
      <c r="D381" s="57"/>
      <c r="E381" s="100" t="s">
        <v>558</v>
      </c>
      <c r="F381" s="100" t="s">
        <v>722</v>
      </c>
      <c r="G381" s="65">
        <v>45510</v>
      </c>
      <c r="H381" s="116">
        <v>143.66999999999999</v>
      </c>
      <c r="I381" s="111">
        <v>144.02000000000001</v>
      </c>
      <c r="J381" s="111">
        <f t="shared" si="60"/>
        <v>1.0024361383726597</v>
      </c>
      <c r="K381" s="57" t="s">
        <v>417</v>
      </c>
      <c r="L381" s="101">
        <f>'3820 PASIVOS CALIFICACIÓN Y ...'!G323</f>
        <v>3479902.72</v>
      </c>
      <c r="M381" s="101">
        <f t="shared" si="61"/>
        <v>3479902.72</v>
      </c>
      <c r="N381" s="101">
        <f t="shared" si="62"/>
        <v>3488380.244549315</v>
      </c>
      <c r="O381" s="102">
        <f t="shared" si="63"/>
        <v>3488380.244549315</v>
      </c>
      <c r="P381" s="135">
        <f t="shared" si="59"/>
        <v>7.8872171678532731E-4</v>
      </c>
    </row>
    <row r="382" spans="1:16" outlineLevel="2" x14ac:dyDescent="0.25">
      <c r="A382" s="100" t="str">
        <f>'3820 PASIVOS CALIFICACIÓN Y ...'!A324</f>
        <v>QUIMICA LIDER SAS</v>
      </c>
      <c r="B382" s="100">
        <f>'3820 PASIVOS CALIFICACIÓN Y ...'!B324</f>
        <v>830038757</v>
      </c>
      <c r="C382" s="57"/>
      <c r="D382" s="57"/>
      <c r="E382" s="100" t="s">
        <v>558</v>
      </c>
      <c r="F382" s="100" t="s">
        <v>723</v>
      </c>
      <c r="G382" s="65">
        <v>45510</v>
      </c>
      <c r="H382" s="116">
        <v>143.66999999999999</v>
      </c>
      <c r="I382" s="111">
        <v>144.02000000000001</v>
      </c>
      <c r="J382" s="111">
        <f t="shared" si="60"/>
        <v>1.0024361383726597</v>
      </c>
      <c r="K382" s="57" t="s">
        <v>418</v>
      </c>
      <c r="L382" s="101">
        <f>'3820 PASIVOS CALIFICACIÓN Y ...'!G324</f>
        <v>3734728.87</v>
      </c>
      <c r="M382" s="101">
        <f t="shared" si="61"/>
        <v>3734728.87</v>
      </c>
      <c r="N382" s="101">
        <f t="shared" si="62"/>
        <v>3743827.1863116869</v>
      </c>
      <c r="O382" s="102">
        <f t="shared" si="63"/>
        <v>3743827.1863116869</v>
      </c>
      <c r="P382" s="135">
        <f t="shared" si="59"/>
        <v>8.4647819295193558E-4</v>
      </c>
    </row>
    <row r="383" spans="1:16" outlineLevel="2" x14ac:dyDescent="0.25">
      <c r="A383" s="100" t="str">
        <f>'3820 PASIVOS CALIFICACIÓN Y ...'!A325</f>
        <v>QUIMICA LIDER SAS</v>
      </c>
      <c r="B383" s="100">
        <f>'3820 PASIVOS CALIFICACIÓN Y ...'!B325</f>
        <v>830038757</v>
      </c>
      <c r="C383" s="57"/>
      <c r="D383" s="57"/>
      <c r="E383" s="100" t="s">
        <v>558</v>
      </c>
      <c r="F383" s="100" t="s">
        <v>724</v>
      </c>
      <c r="G383" s="65">
        <v>45510</v>
      </c>
      <c r="H383" s="116">
        <v>143.66999999999999</v>
      </c>
      <c r="I383" s="111">
        <v>144.02000000000001</v>
      </c>
      <c r="J383" s="111">
        <f t="shared" si="60"/>
        <v>1.0024361383726597</v>
      </c>
      <c r="K383" s="57" t="s">
        <v>419</v>
      </c>
      <c r="L383" s="101">
        <f>'3820 PASIVOS CALIFICACIÓN Y ...'!G325</f>
        <v>1761680</v>
      </c>
      <c r="M383" s="101">
        <f t="shared" si="61"/>
        <v>1761680</v>
      </c>
      <c r="N383" s="101">
        <f t="shared" si="62"/>
        <v>1765971.6962483472</v>
      </c>
      <c r="O383" s="102">
        <f t="shared" si="63"/>
        <v>1765971.6962483472</v>
      </c>
      <c r="P383" s="135">
        <f t="shared" si="59"/>
        <v>3.9928566567124478E-4</v>
      </c>
    </row>
    <row r="384" spans="1:16" outlineLevel="2" x14ac:dyDescent="0.25">
      <c r="A384" s="100" t="str">
        <f>'3820 PASIVOS CALIFICACIÓN Y ...'!A326</f>
        <v>QUIMICA LIDER SAS</v>
      </c>
      <c r="B384" s="100">
        <f>'3820 PASIVOS CALIFICACIÓN Y ...'!B326</f>
        <v>830038757</v>
      </c>
      <c r="C384" s="57"/>
      <c r="D384" s="57"/>
      <c r="E384" s="100" t="s">
        <v>558</v>
      </c>
      <c r="F384" s="100" t="s">
        <v>725</v>
      </c>
      <c r="G384" s="65">
        <v>45517</v>
      </c>
      <c r="H384" s="116">
        <v>143.66999999999999</v>
      </c>
      <c r="I384" s="111">
        <v>144.02000000000001</v>
      </c>
      <c r="J384" s="111">
        <f t="shared" si="60"/>
        <v>1.0024361383726597</v>
      </c>
      <c r="K384" s="57" t="s">
        <v>420</v>
      </c>
      <c r="L384" s="101">
        <f>'3820 PASIVOS CALIFICACIÓN Y ...'!G326</f>
        <v>1968914.76</v>
      </c>
      <c r="M384" s="101">
        <f t="shared" si="61"/>
        <v>1968914.76</v>
      </c>
      <c r="N384" s="101">
        <f t="shared" si="62"/>
        <v>1973711.308799332</v>
      </c>
      <c r="O384" s="102">
        <f t="shared" si="63"/>
        <v>1973711.308799332</v>
      </c>
      <c r="P384" s="135">
        <f t="shared" si="59"/>
        <v>4.4625552915202488E-4</v>
      </c>
    </row>
    <row r="385" spans="1:16" outlineLevel="2" x14ac:dyDescent="0.25">
      <c r="A385" s="100" t="str">
        <f>'3820 PASIVOS CALIFICACIÓN Y ...'!A327</f>
        <v>QUIMICA LIDER SAS</v>
      </c>
      <c r="B385" s="100">
        <f>'3820 PASIVOS CALIFICACIÓN Y ...'!B327</f>
        <v>830038757</v>
      </c>
      <c r="C385" s="57"/>
      <c r="D385" s="57"/>
      <c r="E385" s="100" t="s">
        <v>558</v>
      </c>
      <c r="F385" s="100" t="s">
        <v>726</v>
      </c>
      <c r="G385" s="65">
        <v>45517</v>
      </c>
      <c r="H385" s="116">
        <v>143.66999999999999</v>
      </c>
      <c r="I385" s="111">
        <v>144.02000000000001</v>
      </c>
      <c r="J385" s="111">
        <f t="shared" si="60"/>
        <v>1.0024361383726597</v>
      </c>
      <c r="K385" s="57" t="s">
        <v>421</v>
      </c>
      <c r="L385" s="101">
        <f>'3820 PASIVOS CALIFICACIÓN Y ...'!G327</f>
        <v>1743664.92</v>
      </c>
      <c r="M385" s="101">
        <f t="shared" si="61"/>
        <v>1743664.92</v>
      </c>
      <c r="N385" s="101">
        <f t="shared" si="62"/>
        <v>1747912.7290206724</v>
      </c>
      <c r="O385" s="102">
        <f t="shared" si="63"/>
        <v>1747912.7290206724</v>
      </c>
      <c r="P385" s="135">
        <f t="shared" si="59"/>
        <v>3.9520253865049139E-4</v>
      </c>
    </row>
    <row r="386" spans="1:16" outlineLevel="2" x14ac:dyDescent="0.25">
      <c r="A386" s="100" t="str">
        <f>'3820 PASIVOS CALIFICACIÓN Y ...'!A328</f>
        <v>QUIMICA LIDER SAS</v>
      </c>
      <c r="B386" s="100">
        <f>'3820 PASIVOS CALIFICACIÓN Y ...'!B328</f>
        <v>830038757</v>
      </c>
      <c r="C386" s="57"/>
      <c r="D386" s="57"/>
      <c r="E386" s="100" t="s">
        <v>558</v>
      </c>
      <c r="F386" s="100" t="s">
        <v>727</v>
      </c>
      <c r="G386" s="65">
        <v>45517</v>
      </c>
      <c r="H386" s="116">
        <v>143.66999999999999</v>
      </c>
      <c r="I386" s="111">
        <v>144.02000000000001</v>
      </c>
      <c r="J386" s="111">
        <f t="shared" si="60"/>
        <v>1.0024361383726597</v>
      </c>
      <c r="K386" s="57" t="s">
        <v>422</v>
      </c>
      <c r="L386" s="101">
        <f>'3820 PASIVOS CALIFICACIÓN Y ...'!G328</f>
        <v>1761680</v>
      </c>
      <c r="M386" s="101">
        <f t="shared" si="61"/>
        <v>1761680</v>
      </c>
      <c r="N386" s="101">
        <f t="shared" si="62"/>
        <v>1765971.6962483472</v>
      </c>
      <c r="O386" s="102">
        <f t="shared" si="63"/>
        <v>1765971.6962483472</v>
      </c>
      <c r="P386" s="135">
        <f t="shared" si="59"/>
        <v>3.9928566567124478E-4</v>
      </c>
    </row>
    <row r="387" spans="1:16" outlineLevel="2" x14ac:dyDescent="0.25">
      <c r="A387" s="100" t="str">
        <f>'3820 PASIVOS CALIFICACIÓN Y ...'!A329</f>
        <v>QUIMICA LIDER SAS</v>
      </c>
      <c r="B387" s="100">
        <f>'3820 PASIVOS CALIFICACIÓN Y ...'!B329</f>
        <v>830038757</v>
      </c>
      <c r="C387" s="57"/>
      <c r="D387" s="57"/>
      <c r="E387" s="100" t="s">
        <v>558</v>
      </c>
      <c r="F387" s="100" t="s">
        <v>728</v>
      </c>
      <c r="G387" s="65">
        <v>45518</v>
      </c>
      <c r="H387" s="116">
        <v>143.66999999999999</v>
      </c>
      <c r="I387" s="111">
        <v>144.02000000000001</v>
      </c>
      <c r="J387" s="111">
        <f t="shared" si="60"/>
        <v>1.0024361383726597</v>
      </c>
      <c r="K387" s="57" t="s">
        <v>423</v>
      </c>
      <c r="L387" s="101">
        <f>'3820 PASIVOS CALIFICACIÓN Y ...'!G329</f>
        <v>375849.72</v>
      </c>
      <c r="M387" s="101">
        <f t="shared" si="61"/>
        <v>375849.72</v>
      </c>
      <c r="N387" s="101">
        <f t="shared" si="62"/>
        <v>376765.34192524536</v>
      </c>
      <c r="O387" s="102">
        <f t="shared" si="63"/>
        <v>376765.34192524536</v>
      </c>
      <c r="P387" s="135">
        <f t="shared" si="59"/>
        <v>8.5186529700371775E-5</v>
      </c>
    </row>
    <row r="388" spans="1:16" outlineLevel="2" x14ac:dyDescent="0.25">
      <c r="A388" s="100" t="str">
        <f>'3820 PASIVOS CALIFICACIÓN Y ...'!A330</f>
        <v>QUIMICA LIDER SAS</v>
      </c>
      <c r="B388" s="100">
        <f>'3820 PASIVOS CALIFICACIÓN Y ...'!B330</f>
        <v>830038757</v>
      </c>
      <c r="C388" s="57"/>
      <c r="D388" s="57"/>
      <c r="E388" s="100" t="s">
        <v>558</v>
      </c>
      <c r="F388" s="100" t="s">
        <v>729</v>
      </c>
      <c r="G388" s="65">
        <v>45518</v>
      </c>
      <c r="H388" s="116">
        <v>143.66999999999999</v>
      </c>
      <c r="I388" s="111">
        <v>144.02000000000001</v>
      </c>
      <c r="J388" s="111">
        <f t="shared" si="60"/>
        <v>1.0024361383726597</v>
      </c>
      <c r="K388" s="57" t="s">
        <v>424</v>
      </c>
      <c r="L388" s="101">
        <f>'3820 PASIVOS CALIFICACIÓN Y ...'!G330</f>
        <v>1271762.1200000001</v>
      </c>
      <c r="M388" s="101">
        <f t="shared" si="61"/>
        <v>1271762.1200000001</v>
      </c>
      <c r="N388" s="101">
        <f t="shared" si="62"/>
        <v>1274860.3085014271</v>
      </c>
      <c r="O388" s="102">
        <f t="shared" si="63"/>
        <v>1274860.3085014271</v>
      </c>
      <c r="P388" s="135">
        <f t="shared" si="59"/>
        <v>2.8824552964197445E-4</v>
      </c>
    </row>
    <row r="389" spans="1:16" outlineLevel="2" x14ac:dyDescent="0.25">
      <c r="A389" s="100" t="str">
        <f>'3820 PASIVOS CALIFICACIÓN Y ...'!A331</f>
        <v>QUIMICA LIDER SAS</v>
      </c>
      <c r="B389" s="100">
        <f>'3820 PASIVOS CALIFICACIÓN Y ...'!B331</f>
        <v>830038757</v>
      </c>
      <c r="C389" s="57"/>
      <c r="D389" s="57"/>
      <c r="E389" s="100" t="s">
        <v>558</v>
      </c>
      <c r="F389" s="100" t="s">
        <v>730</v>
      </c>
      <c r="G389" s="65">
        <v>45519</v>
      </c>
      <c r="H389" s="116">
        <v>143.66999999999999</v>
      </c>
      <c r="I389" s="111">
        <v>144.02000000000001</v>
      </c>
      <c r="J389" s="111">
        <f t="shared" si="60"/>
        <v>1.0024361383726597</v>
      </c>
      <c r="K389" s="57" t="s">
        <v>435</v>
      </c>
      <c r="L389" s="101">
        <f>'3820 PASIVOS CALIFICACIÓN Y ...'!G331</f>
        <v>1755826.72</v>
      </c>
      <c r="M389" s="101">
        <f t="shared" si="61"/>
        <v>1755826.72</v>
      </c>
      <c r="N389" s="101">
        <f t="shared" si="62"/>
        <v>1760104.1568483331</v>
      </c>
      <c r="O389" s="102">
        <f t="shared" si="63"/>
        <v>1760104.1568483331</v>
      </c>
      <c r="P389" s="135">
        <f t="shared" si="59"/>
        <v>3.9795901678997222E-4</v>
      </c>
    </row>
    <row r="390" spans="1:16" outlineLevel="2" x14ac:dyDescent="0.25">
      <c r="A390" s="100" t="str">
        <f>'3820 PASIVOS CALIFICACIÓN Y ...'!A332</f>
        <v>QUIMICA LIDER SAS</v>
      </c>
      <c r="B390" s="100">
        <f>'3820 PASIVOS CALIFICACIÓN Y ...'!B332</f>
        <v>830038757</v>
      </c>
      <c r="C390" s="57"/>
      <c r="D390" s="57"/>
      <c r="E390" s="100" t="s">
        <v>558</v>
      </c>
      <c r="F390" s="100" t="s">
        <v>731</v>
      </c>
      <c r="G390" s="65">
        <v>45524</v>
      </c>
      <c r="H390" s="116">
        <v>143.66999999999999</v>
      </c>
      <c r="I390" s="111">
        <v>144.02000000000001</v>
      </c>
      <c r="J390" s="111">
        <f t="shared" si="60"/>
        <v>1.0024361383726597</v>
      </c>
      <c r="K390" s="57" t="s">
        <v>425</v>
      </c>
      <c r="L390" s="101">
        <f>'3820 PASIVOS CALIFICACIÓN Y ...'!G332</f>
        <v>1271762.72</v>
      </c>
      <c r="M390" s="101">
        <f t="shared" si="61"/>
        <v>1271762.72</v>
      </c>
      <c r="N390" s="101">
        <f t="shared" si="62"/>
        <v>1274860.90996311</v>
      </c>
      <c r="O390" s="102">
        <f t="shared" si="63"/>
        <v>1274860.90996311</v>
      </c>
      <c r="P390" s="135">
        <f t="shared" si="59"/>
        <v>2.8824566563227875E-4</v>
      </c>
    </row>
    <row r="391" spans="1:16" outlineLevel="2" x14ac:dyDescent="0.25">
      <c r="A391" s="100" t="str">
        <f>'3820 PASIVOS CALIFICACIÓN Y ...'!A333</f>
        <v>QUIMICA LIDER SAS</v>
      </c>
      <c r="B391" s="100">
        <f>'3820 PASIVOS CALIFICACIÓN Y ...'!B333</f>
        <v>830038757</v>
      </c>
      <c r="C391" s="57"/>
      <c r="D391" s="57"/>
      <c r="E391" s="100" t="s">
        <v>558</v>
      </c>
      <c r="F391" s="100" t="s">
        <v>732</v>
      </c>
      <c r="G391" s="65">
        <v>45526</v>
      </c>
      <c r="H391" s="116">
        <v>143.66999999999999</v>
      </c>
      <c r="I391" s="111">
        <v>144.02000000000001</v>
      </c>
      <c r="J391" s="111">
        <f t="shared" si="60"/>
        <v>1.0024361383726597</v>
      </c>
      <c r="K391" s="57" t="s">
        <v>426</v>
      </c>
      <c r="L391" s="101">
        <f>'3820 PASIVOS CALIFICACIÓN Y ...'!G333</f>
        <v>2767640.32</v>
      </c>
      <c r="M391" s="101">
        <f t="shared" si="61"/>
        <v>2767640.32</v>
      </c>
      <c r="N391" s="101">
        <f t="shared" si="62"/>
        <v>2774382.6747852718</v>
      </c>
      <c r="O391" s="102">
        <f t="shared" si="63"/>
        <v>2774382.6747852718</v>
      </c>
      <c r="P391" s="135">
        <f t="shared" si="59"/>
        <v>6.2728708250634434E-4</v>
      </c>
    </row>
    <row r="392" spans="1:16" outlineLevel="2" x14ac:dyDescent="0.25">
      <c r="A392" s="100" t="str">
        <f>'3820 PASIVOS CALIFICACIÓN Y ...'!A334</f>
        <v>QUIMICA LIDER SAS</v>
      </c>
      <c r="B392" s="100">
        <f>'3820 PASIVOS CALIFICACIÓN Y ...'!B334</f>
        <v>830038757</v>
      </c>
      <c r="C392" s="57"/>
      <c r="D392" s="57"/>
      <c r="E392" s="100" t="s">
        <v>558</v>
      </c>
      <c r="F392" s="100" t="s">
        <v>733</v>
      </c>
      <c r="G392" s="65">
        <v>45527</v>
      </c>
      <c r="H392" s="116">
        <v>143.66999999999999</v>
      </c>
      <c r="I392" s="111">
        <v>144.02000000000001</v>
      </c>
      <c r="J392" s="111">
        <f t="shared" si="60"/>
        <v>1.0024361383726597</v>
      </c>
      <c r="K392" s="57" t="s">
        <v>427</v>
      </c>
      <c r="L392" s="101">
        <f>'3820 PASIVOS CALIFICACIÓN Y ...'!G334</f>
        <v>1968914.76</v>
      </c>
      <c r="M392" s="101">
        <f t="shared" si="61"/>
        <v>1968914.76</v>
      </c>
      <c r="N392" s="101">
        <f t="shared" si="62"/>
        <v>1973711.308799332</v>
      </c>
      <c r="O392" s="102">
        <f t="shared" si="63"/>
        <v>1973711.308799332</v>
      </c>
      <c r="P392" s="135">
        <f t="shared" si="59"/>
        <v>4.4625552915202488E-4</v>
      </c>
    </row>
    <row r="393" spans="1:16" outlineLevel="2" x14ac:dyDescent="0.25">
      <c r="A393" s="100" t="str">
        <f>'3820 PASIVOS CALIFICACIÓN Y ...'!A335</f>
        <v>QUIMICA LIDER SAS</v>
      </c>
      <c r="B393" s="100">
        <f>'3820 PASIVOS CALIFICACIÓN Y ...'!B335</f>
        <v>830038757</v>
      </c>
      <c r="C393" s="57"/>
      <c r="D393" s="57"/>
      <c r="E393" s="100" t="s">
        <v>558</v>
      </c>
      <c r="F393" s="100" t="s">
        <v>734</v>
      </c>
      <c r="G393" s="65">
        <v>45527</v>
      </c>
      <c r="H393" s="116">
        <v>143.66999999999999</v>
      </c>
      <c r="I393" s="111">
        <v>144.02000000000001</v>
      </c>
      <c r="J393" s="111">
        <f t="shared" si="60"/>
        <v>1.0024361383726597</v>
      </c>
      <c r="K393" s="57" t="s">
        <v>436</v>
      </c>
      <c r="L393" s="101">
        <f>'3820 PASIVOS CALIFICACIÓN Y ...'!G335</f>
        <v>1219564.3999999999</v>
      </c>
      <c r="M393" s="101">
        <f t="shared" si="61"/>
        <v>1219564.3999999999</v>
      </c>
      <c r="N393" s="101">
        <f t="shared" si="62"/>
        <v>1222535.4276327696</v>
      </c>
      <c r="O393" s="102">
        <f t="shared" si="63"/>
        <v>1222535.4276327696</v>
      </c>
      <c r="P393" s="135">
        <f t="shared" si="59"/>
        <v>2.7641488992493084E-4</v>
      </c>
    </row>
    <row r="394" spans="1:16" outlineLevel="2" x14ac:dyDescent="0.25">
      <c r="A394" s="100" t="str">
        <f>'3820 PASIVOS CALIFICACIÓN Y ...'!A336</f>
        <v>QUIMICA LIDER SAS</v>
      </c>
      <c r="B394" s="100">
        <f>'3820 PASIVOS CALIFICACIÓN Y ...'!B336</f>
        <v>830038757</v>
      </c>
      <c r="C394" s="57"/>
      <c r="D394" s="57"/>
      <c r="E394" s="100" t="s">
        <v>558</v>
      </c>
      <c r="F394" s="100" t="s">
        <v>735</v>
      </c>
      <c r="G394" s="65">
        <v>45531</v>
      </c>
      <c r="H394" s="116">
        <v>143.66999999999999</v>
      </c>
      <c r="I394" s="111">
        <v>144.02000000000001</v>
      </c>
      <c r="J394" s="111">
        <f t="shared" si="60"/>
        <v>1.0024361383726597</v>
      </c>
      <c r="K394" s="57" t="s">
        <v>428</v>
      </c>
      <c r="L394" s="101">
        <f>'3820 PASIVOS CALIFICACIÓN Y ...'!G336</f>
        <v>1968914.76</v>
      </c>
      <c r="M394" s="101">
        <f t="shared" si="61"/>
        <v>1968914.76</v>
      </c>
      <c r="N394" s="101">
        <f t="shared" si="62"/>
        <v>1973711.308799332</v>
      </c>
      <c r="O394" s="102">
        <f t="shared" si="63"/>
        <v>1973711.308799332</v>
      </c>
      <c r="P394" s="135">
        <f t="shared" si="59"/>
        <v>4.4625552915202488E-4</v>
      </c>
    </row>
    <row r="395" spans="1:16" outlineLevel="2" x14ac:dyDescent="0.25">
      <c r="A395" s="100" t="str">
        <f>'3820 PASIVOS CALIFICACIÓN Y ...'!A337</f>
        <v>QUIMICA LIDER SAS</v>
      </c>
      <c r="B395" s="100">
        <f>'3820 PASIVOS CALIFICACIÓN Y ...'!B337</f>
        <v>830038757</v>
      </c>
      <c r="C395" s="57"/>
      <c r="D395" s="57"/>
      <c r="E395" s="100" t="s">
        <v>558</v>
      </c>
      <c r="F395" s="100" t="s">
        <v>736</v>
      </c>
      <c r="G395" s="65">
        <v>45533</v>
      </c>
      <c r="H395" s="116">
        <v>143.66999999999999</v>
      </c>
      <c r="I395" s="111">
        <v>144.02000000000001</v>
      </c>
      <c r="J395" s="111">
        <f t="shared" si="60"/>
        <v>1.0024361383726597</v>
      </c>
      <c r="K395" s="57" t="s">
        <v>429</v>
      </c>
      <c r="L395" s="101">
        <f>'3820 PASIVOS CALIFICACIÓN Y ...'!G337</f>
        <v>2387626.92</v>
      </c>
      <c r="M395" s="101">
        <f t="shared" si="61"/>
        <v>2387626.92</v>
      </c>
      <c r="N395" s="101">
        <f t="shared" si="62"/>
        <v>2393443.5095594069</v>
      </c>
      <c r="O395" s="102">
        <f t="shared" si="63"/>
        <v>2393443.5095594069</v>
      </c>
      <c r="P395" s="135">
        <f t="shared" si="59"/>
        <v>5.4115685262180638E-4</v>
      </c>
    </row>
    <row r="396" spans="1:16" outlineLevel="2" x14ac:dyDescent="0.25">
      <c r="A396" s="100" t="str">
        <f>'3820 PASIVOS CALIFICACIÓN Y ...'!A338</f>
        <v>QUIMICA LIDER SAS</v>
      </c>
      <c r="B396" s="100">
        <f>'3820 PASIVOS CALIFICACIÓN Y ...'!B338</f>
        <v>830038757</v>
      </c>
      <c r="C396" s="57"/>
      <c r="D396" s="57"/>
      <c r="E396" s="100" t="s">
        <v>558</v>
      </c>
      <c r="F396" s="100" t="s">
        <v>737</v>
      </c>
      <c r="G396" s="65">
        <v>45533</v>
      </c>
      <c r="H396" s="116">
        <v>143.66999999999999</v>
      </c>
      <c r="I396" s="111">
        <v>144.02000000000001</v>
      </c>
      <c r="J396" s="111">
        <f t="shared" si="60"/>
        <v>1.0024361383726597</v>
      </c>
      <c r="K396" s="57" t="s">
        <v>430</v>
      </c>
      <c r="L396" s="101">
        <f>'3820 PASIVOS CALIFICACIÓN Y ...'!G338</f>
        <v>4055245.56</v>
      </c>
      <c r="M396" s="101">
        <f t="shared" si="61"/>
        <v>4055245.56</v>
      </c>
      <c r="N396" s="101">
        <f t="shared" si="62"/>
        <v>4065124.6993192737</v>
      </c>
      <c r="O396" s="102">
        <f t="shared" si="63"/>
        <v>4065124.6993192737</v>
      </c>
      <c r="P396" s="135">
        <f t="shared" si="59"/>
        <v>9.1912346333327267E-4</v>
      </c>
    </row>
    <row r="397" spans="1:16" outlineLevel="2" x14ac:dyDescent="0.25">
      <c r="A397" s="100" t="str">
        <f>'3820 PASIVOS CALIFICACIÓN Y ...'!A339</f>
        <v>QUIMICA LIDER SAS</v>
      </c>
      <c r="B397" s="100">
        <f>'3820 PASIVOS CALIFICACIÓN Y ...'!B339</f>
        <v>830038757</v>
      </c>
      <c r="C397" s="57"/>
      <c r="D397" s="57"/>
      <c r="E397" s="100" t="s">
        <v>558</v>
      </c>
      <c r="F397" s="100" t="s">
        <v>738</v>
      </c>
      <c r="G397" s="65">
        <v>45533</v>
      </c>
      <c r="H397" s="116">
        <v>143.66999999999999</v>
      </c>
      <c r="I397" s="111">
        <v>144.02000000000001</v>
      </c>
      <c r="J397" s="111">
        <f t="shared" si="60"/>
        <v>1.0024361383726597</v>
      </c>
      <c r="K397" s="57" t="s">
        <v>431</v>
      </c>
      <c r="L397" s="101">
        <f>'3820 PASIVOS CALIFICACIÓN Y ...'!G339</f>
        <v>2385493.15</v>
      </c>
      <c r="M397" s="101">
        <f t="shared" si="61"/>
        <v>2385493.15</v>
      </c>
      <c r="N397" s="101">
        <f t="shared" si="62"/>
        <v>2391304.5414004317</v>
      </c>
      <c r="O397" s="102">
        <f t="shared" si="63"/>
        <v>2391304.5414004317</v>
      </c>
      <c r="P397" s="135">
        <f t="shared" si="59"/>
        <v>5.4067323256888004E-4</v>
      </c>
    </row>
    <row r="398" spans="1:16" outlineLevel="2" x14ac:dyDescent="0.25">
      <c r="A398" s="100" t="str">
        <f>'3820 PASIVOS CALIFICACIÓN Y ...'!A340</f>
        <v>QUIMICA LIDER SAS</v>
      </c>
      <c r="B398" s="100">
        <f>'3820 PASIVOS CALIFICACIÓN Y ...'!B340</f>
        <v>830038757</v>
      </c>
      <c r="C398" s="57"/>
      <c r="D398" s="57"/>
      <c r="E398" s="100" t="s">
        <v>558</v>
      </c>
      <c r="F398" s="100" t="s">
        <v>739</v>
      </c>
      <c r="G398" s="65">
        <v>45533</v>
      </c>
      <c r="H398" s="116">
        <v>143.66999999999999</v>
      </c>
      <c r="I398" s="111">
        <v>144.02000000000001</v>
      </c>
      <c r="J398" s="111">
        <f t="shared" si="60"/>
        <v>1.0024361383726597</v>
      </c>
      <c r="K398" s="57" t="s">
        <v>432</v>
      </c>
      <c r="L398" s="101">
        <f>'3820 PASIVOS CALIFICACIÓN Y ...'!G340</f>
        <v>1808040</v>
      </c>
      <c r="M398" s="101">
        <f t="shared" si="61"/>
        <v>1808040</v>
      </c>
      <c r="N398" s="101">
        <f t="shared" si="62"/>
        <v>1812444.6356233035</v>
      </c>
      <c r="O398" s="102">
        <f t="shared" si="63"/>
        <v>1812444.6356233035</v>
      </c>
      <c r="P398" s="135">
        <f t="shared" si="59"/>
        <v>4.0979318318890907E-4</v>
      </c>
    </row>
    <row r="399" spans="1:16" outlineLevel="2" x14ac:dyDescent="0.25">
      <c r="A399" s="100" t="str">
        <f>'3820 PASIVOS CALIFICACIÓN Y ...'!A341</f>
        <v>QUIMICA LIDER SAS</v>
      </c>
      <c r="B399" s="100">
        <f>'3820 PASIVOS CALIFICACIÓN Y ...'!B341</f>
        <v>830038757</v>
      </c>
      <c r="C399" s="57"/>
      <c r="D399" s="57"/>
      <c r="E399" s="100" t="s">
        <v>558</v>
      </c>
      <c r="F399" s="100" t="s">
        <v>740</v>
      </c>
      <c r="G399" s="65">
        <v>45542</v>
      </c>
      <c r="H399" s="116">
        <v>143.66999999999999</v>
      </c>
      <c r="I399" s="111">
        <v>144.02000000000001</v>
      </c>
      <c r="J399" s="111">
        <f t="shared" si="60"/>
        <v>1.0024361383726597</v>
      </c>
      <c r="K399" s="57" t="s">
        <v>433</v>
      </c>
      <c r="L399" s="101">
        <f>'3820 PASIVOS CALIFICACIÓN Y ...'!G341</f>
        <v>752048.12</v>
      </c>
      <c r="M399" s="101">
        <f t="shared" si="61"/>
        <v>752048.12</v>
      </c>
      <c r="N399" s="101">
        <f t="shared" si="62"/>
        <v>753880.21328321856</v>
      </c>
      <c r="O399" s="102">
        <f t="shared" si="63"/>
        <v>753880.21328321856</v>
      </c>
      <c r="P399" s="135">
        <f t="shared" si="59"/>
        <v>1.7045208789962318E-4</v>
      </c>
    </row>
    <row r="400" spans="1:16" outlineLevel="2" x14ac:dyDescent="0.25">
      <c r="A400" s="100" t="str">
        <f>'3820 PASIVOS CALIFICACIÓN Y ...'!A342</f>
        <v>QUIMICA LIDER SAS</v>
      </c>
      <c r="B400" s="100">
        <f>'3820 PASIVOS CALIFICACIÓN Y ...'!B342</f>
        <v>830038757</v>
      </c>
      <c r="C400" s="57"/>
      <c r="D400" s="57"/>
      <c r="E400" s="100" t="s">
        <v>558</v>
      </c>
      <c r="F400" s="100" t="s">
        <v>741</v>
      </c>
      <c r="G400" s="65">
        <v>45542</v>
      </c>
      <c r="H400" s="116">
        <v>143.66999999999999</v>
      </c>
      <c r="I400" s="111">
        <v>144.02000000000001</v>
      </c>
      <c r="J400" s="111">
        <f t="shared" si="60"/>
        <v>1.0024361383726597</v>
      </c>
      <c r="K400" s="57" t="s">
        <v>434</v>
      </c>
      <c r="L400" s="101">
        <f>'3820 PASIVOS CALIFICACIÓN Y ...'!G342</f>
        <v>2406481.27</v>
      </c>
      <c r="M400" s="101">
        <f t="shared" si="61"/>
        <v>2406481.27</v>
      </c>
      <c r="N400" s="101">
        <f t="shared" si="62"/>
        <v>2412343.7913649338</v>
      </c>
      <c r="O400" s="102">
        <f t="shared" si="63"/>
        <v>2412343.7913649338</v>
      </c>
      <c r="P400" s="135">
        <f t="shared" si="59"/>
        <v>5.4543020061380764E-4</v>
      </c>
    </row>
    <row r="401" spans="1:16" outlineLevel="1" x14ac:dyDescent="0.25">
      <c r="A401" s="104" t="s">
        <v>515</v>
      </c>
      <c r="B401" s="100"/>
      <c r="C401" s="57"/>
      <c r="D401" s="57"/>
      <c r="E401" s="100"/>
      <c r="F401" s="100"/>
      <c r="G401" s="65"/>
      <c r="H401" s="116"/>
      <c r="I401" s="111"/>
      <c r="J401" s="111"/>
      <c r="K401" s="57"/>
      <c r="L401" s="101">
        <f>SUBTOTAL(9,L379:L400)</f>
        <v>44814657.07</v>
      </c>
      <c r="M401" s="101">
        <f>SUBTOTAL(9,M379:M400)</f>
        <v>44814657.07</v>
      </c>
      <c r="N401" s="101">
        <f>SUBTOTAL(9,N379:N400)</f>
        <v>44923831.775745809</v>
      </c>
      <c r="O401" s="102">
        <f>SUBTOTAL(9,O379:O400)</f>
        <v>44923831.775745809</v>
      </c>
      <c r="P401" s="135">
        <f t="shared" si="59"/>
        <v>1.0157264758652824E-2</v>
      </c>
    </row>
    <row r="402" spans="1:16" outlineLevel="2" x14ac:dyDescent="0.25">
      <c r="A402" s="100" t="str">
        <f>'3820 PASIVOS CALIFICACIÓN Y ...'!A344</f>
        <v>QUIMICOS ADHARA S.A.S</v>
      </c>
      <c r="B402" s="100">
        <f>'3820 PASIVOS CALIFICACIÓN Y ...'!B344</f>
        <v>900836626</v>
      </c>
      <c r="C402" s="57"/>
      <c r="D402" s="57"/>
      <c r="E402" s="100" t="s">
        <v>558</v>
      </c>
      <c r="F402" s="100" t="s">
        <v>742</v>
      </c>
      <c r="G402" s="58">
        <v>45531</v>
      </c>
      <c r="H402" s="116">
        <v>143.66999999999999</v>
      </c>
      <c r="I402" s="111">
        <v>144.02000000000001</v>
      </c>
      <c r="J402" s="111">
        <f>I402/H402</f>
        <v>1.0024361383726597</v>
      </c>
      <c r="K402" s="54" t="s">
        <v>240</v>
      </c>
      <c r="L402" s="101">
        <f>'3820 PASIVOS CALIFICACIÓN Y ...'!G344</f>
        <v>1282820</v>
      </c>
      <c r="M402" s="101">
        <f>L402</f>
        <v>1282820</v>
      </c>
      <c r="N402" s="101">
        <f>J402*L402</f>
        <v>1285945.1270272152</v>
      </c>
      <c r="O402" s="102">
        <f>N402</f>
        <v>1285945.1270272152</v>
      </c>
      <c r="P402" s="135">
        <f t="shared" si="59"/>
        <v>2.9075180375345475E-4</v>
      </c>
    </row>
    <row r="403" spans="1:16" outlineLevel="2" x14ac:dyDescent="0.25">
      <c r="A403" s="100" t="str">
        <f>'3820 PASIVOS CALIFICACIÓN Y ...'!A345</f>
        <v>QUIMICOS ADHARA S.A.S</v>
      </c>
      <c r="B403" s="100">
        <f>'3820 PASIVOS CALIFICACIÓN Y ...'!B345</f>
        <v>900836626</v>
      </c>
      <c r="C403" s="57"/>
      <c r="D403" s="57"/>
      <c r="E403" s="100" t="s">
        <v>558</v>
      </c>
      <c r="F403" s="100" t="s">
        <v>743</v>
      </c>
      <c r="G403" s="58">
        <v>45512</v>
      </c>
      <c r="H403" s="116">
        <v>143.66999999999999</v>
      </c>
      <c r="I403" s="111">
        <v>144.02000000000001</v>
      </c>
      <c r="J403" s="111">
        <f>I403/H403</f>
        <v>1.0024361383726597</v>
      </c>
      <c r="K403" s="54" t="s">
        <v>241</v>
      </c>
      <c r="L403" s="101">
        <f>'3820 PASIVOS CALIFICACIÓN Y ...'!G345</f>
        <v>1475600</v>
      </c>
      <c r="M403" s="101">
        <f>L403</f>
        <v>1475600</v>
      </c>
      <c r="N403" s="101">
        <f>J403*L403</f>
        <v>1479194.7657826967</v>
      </c>
      <c r="O403" s="102">
        <f>N403</f>
        <v>1479194.7657826967</v>
      </c>
      <c r="P403" s="135">
        <f t="shared" si="59"/>
        <v>3.3444548854757322E-4</v>
      </c>
    </row>
    <row r="404" spans="1:16" outlineLevel="2" x14ac:dyDescent="0.25">
      <c r="A404" s="100" t="str">
        <f>'3820 PASIVOS CALIFICACIÓN Y ...'!A346</f>
        <v>QUIMICOS ADHARA S.A.S</v>
      </c>
      <c r="B404" s="100">
        <f>'3820 PASIVOS CALIFICACIÓN Y ...'!B346</f>
        <v>900836626</v>
      </c>
      <c r="C404" s="57"/>
      <c r="D404" s="57"/>
      <c r="E404" s="100" t="s">
        <v>558</v>
      </c>
      <c r="F404" s="100" t="s">
        <v>744</v>
      </c>
      <c r="G404" s="58">
        <v>45571</v>
      </c>
      <c r="H404" s="116">
        <v>143.66999999999999</v>
      </c>
      <c r="I404" s="111">
        <v>144.02000000000001</v>
      </c>
      <c r="J404" s="111">
        <f>I404/H404</f>
        <v>1.0024361383726597</v>
      </c>
      <c r="K404" s="54" t="s">
        <v>243</v>
      </c>
      <c r="L404" s="101">
        <f>'3820 PASIVOS CALIFICACIÓN Y ...'!G346</f>
        <v>3611500</v>
      </c>
      <c r="M404" s="101">
        <f>L404</f>
        <v>3611500</v>
      </c>
      <c r="N404" s="101">
        <f>J404*L404</f>
        <v>3620298.1137328604</v>
      </c>
      <c r="O404" s="102">
        <f>N404</f>
        <v>3620298.1137328604</v>
      </c>
      <c r="P404" s="135">
        <f t="shared" si="59"/>
        <v>8.1854830705445965E-4</v>
      </c>
    </row>
    <row r="405" spans="1:16" outlineLevel="1" x14ac:dyDescent="0.25">
      <c r="A405" s="104" t="s">
        <v>516</v>
      </c>
      <c r="B405" s="100"/>
      <c r="C405" s="57"/>
      <c r="D405" s="57"/>
      <c r="E405" s="100"/>
      <c r="F405" s="100"/>
      <c r="G405" s="58"/>
      <c r="H405" s="116"/>
      <c r="I405" s="111"/>
      <c r="J405" s="111"/>
      <c r="K405" s="54"/>
      <c r="L405" s="101">
        <f>SUBTOTAL(9,L402:L404)</f>
        <v>6369920</v>
      </c>
      <c r="M405" s="101">
        <f>SUBTOTAL(9,M402:M404)</f>
        <v>6369920</v>
      </c>
      <c r="N405" s="101">
        <f>SUBTOTAL(9,N402:N404)</f>
        <v>6385438.0065427721</v>
      </c>
      <c r="O405" s="102">
        <f>SUBTOTAL(9,O402:O404)</f>
        <v>6385438.0065427721</v>
      </c>
      <c r="P405" s="135">
        <f t="shared" si="59"/>
        <v>1.4437455993554877E-3</v>
      </c>
    </row>
    <row r="406" spans="1:16" outlineLevel="2" x14ac:dyDescent="0.25">
      <c r="A406" s="100" t="str">
        <f>'3820 PASIVOS CALIFICACIÓN Y ...'!A348</f>
        <v>QUIMICOS INTEGRALES SAS</v>
      </c>
      <c r="B406" s="100">
        <f>'3820 PASIVOS CALIFICACIÓN Y ...'!B348</f>
        <v>900033883</v>
      </c>
      <c r="C406" s="57"/>
      <c r="D406" s="57"/>
      <c r="E406" s="100" t="s">
        <v>558</v>
      </c>
      <c r="F406" s="100" t="s">
        <v>745</v>
      </c>
      <c r="G406" s="58">
        <v>45513</v>
      </c>
      <c r="H406" s="116">
        <v>143.66999999999999</v>
      </c>
      <c r="I406" s="111">
        <v>144.02000000000001</v>
      </c>
      <c r="J406" s="111">
        <f t="shared" ref="J406:J420" si="64">I406/H406</f>
        <v>1.0024361383726597</v>
      </c>
      <c r="K406" s="54" t="s">
        <v>123</v>
      </c>
      <c r="L406" s="101">
        <f>'3820 PASIVOS CALIFICACIÓN Y ...'!G348</f>
        <v>4233709</v>
      </c>
      <c r="M406" s="101">
        <f t="shared" ref="M406:M420" si="65">L406</f>
        <v>4233709</v>
      </c>
      <c r="N406" s="101">
        <f t="shared" ref="N406:N420" si="66">J406*L406</f>
        <v>4244022.9009535741</v>
      </c>
      <c r="O406" s="102">
        <f t="shared" ref="O406:O420" si="67">N406</f>
        <v>4244022.9009535741</v>
      </c>
      <c r="P406" s="135">
        <f t="shared" si="59"/>
        <v>9.5957229254083596E-4</v>
      </c>
    </row>
    <row r="407" spans="1:16" outlineLevel="2" x14ac:dyDescent="0.25">
      <c r="A407" s="100" t="str">
        <f>'3820 PASIVOS CALIFICACIÓN Y ...'!A349</f>
        <v>QUIMICOS INTEGRALES SAS</v>
      </c>
      <c r="B407" s="100">
        <f>'3820 PASIVOS CALIFICACIÓN Y ...'!B349</f>
        <v>900033883</v>
      </c>
      <c r="C407" s="57"/>
      <c r="D407" s="57"/>
      <c r="E407" s="100" t="s">
        <v>558</v>
      </c>
      <c r="F407" s="100" t="s">
        <v>746</v>
      </c>
      <c r="G407" s="58">
        <v>45520</v>
      </c>
      <c r="H407" s="116">
        <v>143.66999999999999</v>
      </c>
      <c r="I407" s="111">
        <v>144.02000000000001</v>
      </c>
      <c r="J407" s="111">
        <f t="shared" si="64"/>
        <v>1.0024361383726597</v>
      </c>
      <c r="K407" s="54" t="s">
        <v>124</v>
      </c>
      <c r="L407" s="101">
        <f>'3820 PASIVOS CALIFICACIÓN Y ...'!G349</f>
        <v>4278744</v>
      </c>
      <c r="M407" s="101">
        <f t="shared" si="65"/>
        <v>4278744</v>
      </c>
      <c r="N407" s="101">
        <f t="shared" si="66"/>
        <v>4289167.6124451868</v>
      </c>
      <c r="O407" s="102">
        <f t="shared" si="67"/>
        <v>4289167.6124451868</v>
      </c>
      <c r="P407" s="135">
        <f t="shared" si="59"/>
        <v>9.6977949813634959E-4</v>
      </c>
    </row>
    <row r="408" spans="1:16" outlineLevel="2" x14ac:dyDescent="0.25">
      <c r="A408" s="100" t="str">
        <f>'3820 PASIVOS CALIFICACIÓN Y ...'!A350</f>
        <v>QUIMICOS INTEGRALES SAS</v>
      </c>
      <c r="B408" s="100">
        <f>'3820 PASIVOS CALIFICACIÓN Y ...'!B350</f>
        <v>900033883</v>
      </c>
      <c r="C408" s="57"/>
      <c r="D408" s="57"/>
      <c r="E408" s="100" t="s">
        <v>558</v>
      </c>
      <c r="F408" s="100" t="s">
        <v>747</v>
      </c>
      <c r="G408" s="58">
        <v>45527</v>
      </c>
      <c r="H408" s="116">
        <v>143.66999999999999</v>
      </c>
      <c r="I408" s="111">
        <v>144.02000000000001</v>
      </c>
      <c r="J408" s="111">
        <f t="shared" si="64"/>
        <v>1.0024361383726597</v>
      </c>
      <c r="K408" s="54" t="s">
        <v>125</v>
      </c>
      <c r="L408" s="101">
        <f>'3820 PASIVOS CALIFICACIÓN Y ...'!G350</f>
        <v>4180699</v>
      </c>
      <c r="M408" s="101">
        <f t="shared" si="65"/>
        <v>4180699</v>
      </c>
      <c r="N408" s="101">
        <f t="shared" si="66"/>
        <v>4190883.7612584396</v>
      </c>
      <c r="O408" s="102">
        <f t="shared" si="67"/>
        <v>4190883.7612584396</v>
      </c>
      <c r="P408" s="135">
        <f t="shared" si="59"/>
        <v>9.4755754914973623E-4</v>
      </c>
    </row>
    <row r="409" spans="1:16" outlineLevel="2" x14ac:dyDescent="0.25">
      <c r="A409" s="100" t="str">
        <f>'3820 PASIVOS CALIFICACIÓN Y ...'!A351</f>
        <v>QUIMICOS INTEGRALES SAS</v>
      </c>
      <c r="B409" s="100">
        <f>'3820 PASIVOS CALIFICACIÓN Y ...'!B351</f>
        <v>900033883</v>
      </c>
      <c r="C409" s="57"/>
      <c r="D409" s="57"/>
      <c r="E409" s="100" t="s">
        <v>558</v>
      </c>
      <c r="F409" s="100" t="s">
        <v>748</v>
      </c>
      <c r="G409" s="58">
        <v>45533</v>
      </c>
      <c r="H409" s="116">
        <v>143.66999999999999</v>
      </c>
      <c r="I409" s="111">
        <v>144.02000000000001</v>
      </c>
      <c r="J409" s="111">
        <f t="shared" si="64"/>
        <v>1.0024361383726597</v>
      </c>
      <c r="K409" s="54" t="s">
        <v>126</v>
      </c>
      <c r="L409" s="101">
        <f>'3820 PASIVOS CALIFICACIÓN Y ...'!G351</f>
        <v>6414824</v>
      </c>
      <c r="M409" s="101">
        <f t="shared" si="65"/>
        <v>6414824</v>
      </c>
      <c r="N409" s="101">
        <f t="shared" si="66"/>
        <v>6430451.3989002584</v>
      </c>
      <c r="O409" s="102">
        <f t="shared" si="67"/>
        <v>6430451.3989002584</v>
      </c>
      <c r="P409" s="135">
        <f t="shared" si="59"/>
        <v>1.4539231137345471E-3</v>
      </c>
    </row>
    <row r="410" spans="1:16" outlineLevel="2" x14ac:dyDescent="0.25">
      <c r="A410" s="100" t="str">
        <f>'3820 PASIVOS CALIFICACIÓN Y ...'!A352</f>
        <v>QUIMICOS INTEGRALES SAS</v>
      </c>
      <c r="B410" s="100">
        <f>'3820 PASIVOS CALIFICACIÓN Y ...'!B352</f>
        <v>900033883</v>
      </c>
      <c r="C410" s="57"/>
      <c r="D410" s="57"/>
      <c r="E410" s="100" t="s">
        <v>558</v>
      </c>
      <c r="F410" s="100" t="s">
        <v>749</v>
      </c>
      <c r="G410" s="58">
        <v>45540</v>
      </c>
      <c r="H410" s="116">
        <v>143.66999999999999</v>
      </c>
      <c r="I410" s="111">
        <v>144.02000000000001</v>
      </c>
      <c r="J410" s="111">
        <f t="shared" si="64"/>
        <v>1.0024361383726597</v>
      </c>
      <c r="K410" s="54" t="s">
        <v>127</v>
      </c>
      <c r="L410" s="101">
        <f>'3820 PASIVOS CALIFICACIÓN Y ...'!G352</f>
        <v>8327854</v>
      </c>
      <c r="M410" s="101">
        <f t="shared" si="65"/>
        <v>8327854</v>
      </c>
      <c r="N410" s="101">
        <f t="shared" si="66"/>
        <v>8348141.8046913072</v>
      </c>
      <c r="O410" s="102">
        <f t="shared" si="67"/>
        <v>8348141.8046913072</v>
      </c>
      <c r="P410" s="135">
        <f t="shared" si="59"/>
        <v>1.8875123336831539E-3</v>
      </c>
    </row>
    <row r="411" spans="1:16" outlineLevel="2" x14ac:dyDescent="0.25">
      <c r="A411" s="100" t="str">
        <f>'3820 PASIVOS CALIFICACIÓN Y ...'!A353</f>
        <v>QUIMICOS INTEGRALES SAS</v>
      </c>
      <c r="B411" s="100">
        <f>'3820 PASIVOS CALIFICACIÓN Y ...'!B353</f>
        <v>900033883</v>
      </c>
      <c r="C411" s="57"/>
      <c r="D411" s="57"/>
      <c r="E411" s="100" t="s">
        <v>558</v>
      </c>
      <c r="F411" s="100" t="s">
        <v>750</v>
      </c>
      <c r="G411" s="58">
        <v>45540</v>
      </c>
      <c r="H411" s="116">
        <v>143.66999999999999</v>
      </c>
      <c r="I411" s="111">
        <v>144.02000000000001</v>
      </c>
      <c r="J411" s="111">
        <f t="shared" si="64"/>
        <v>1.0024361383726597</v>
      </c>
      <c r="K411" s="54" t="s">
        <v>128</v>
      </c>
      <c r="L411" s="101">
        <f>'3820 PASIVOS CALIFICACIÓN Y ...'!G353</f>
        <v>4128172</v>
      </c>
      <c r="M411" s="101">
        <f t="shared" si="65"/>
        <v>4128172</v>
      </c>
      <c r="N411" s="101">
        <f t="shared" si="66"/>
        <v>4138228.798218139</v>
      </c>
      <c r="O411" s="102">
        <f t="shared" si="67"/>
        <v>4138228.798218139</v>
      </c>
      <c r="P411" s="135">
        <f t="shared" si="59"/>
        <v>9.3565227795365438E-4</v>
      </c>
    </row>
    <row r="412" spans="1:16" outlineLevel="2" x14ac:dyDescent="0.25">
      <c r="A412" s="100" t="str">
        <f>'3820 PASIVOS CALIFICACIÓN Y ...'!A354</f>
        <v>QUIMICOS INTEGRALES SAS</v>
      </c>
      <c r="B412" s="100">
        <f>'3820 PASIVOS CALIFICACIÓN Y ...'!B354</f>
        <v>900033883</v>
      </c>
      <c r="C412" s="57"/>
      <c r="D412" s="57"/>
      <c r="E412" s="100" t="s">
        <v>558</v>
      </c>
      <c r="F412" s="100" t="s">
        <v>751</v>
      </c>
      <c r="G412" s="58">
        <v>45547</v>
      </c>
      <c r="H412" s="116">
        <v>143.66999999999999</v>
      </c>
      <c r="I412" s="111">
        <v>144.02000000000001</v>
      </c>
      <c r="J412" s="111">
        <f t="shared" si="64"/>
        <v>1.0024361383726597</v>
      </c>
      <c r="K412" s="54" t="s">
        <v>129</v>
      </c>
      <c r="L412" s="101">
        <f>'3820 PASIVOS CALIFICACIÓN Y ...'!G354</f>
        <v>4141058</v>
      </c>
      <c r="M412" s="101">
        <f t="shared" si="65"/>
        <v>4141058</v>
      </c>
      <c r="N412" s="101">
        <f t="shared" si="66"/>
        <v>4151146.1902972092</v>
      </c>
      <c r="O412" s="102">
        <f t="shared" si="67"/>
        <v>4151146.1902972092</v>
      </c>
      <c r="P412" s="135">
        <f t="shared" si="59"/>
        <v>9.3857289639050993E-4</v>
      </c>
    </row>
    <row r="413" spans="1:16" outlineLevel="2" x14ac:dyDescent="0.25">
      <c r="A413" s="100" t="str">
        <f>'3820 PASIVOS CALIFICACIÓN Y ...'!A355</f>
        <v>QUIMICOS INTEGRALES SAS</v>
      </c>
      <c r="B413" s="100">
        <f>'3820 PASIVOS CALIFICACIÓN Y ...'!B355</f>
        <v>900033883</v>
      </c>
      <c r="C413" s="57"/>
      <c r="D413" s="57"/>
      <c r="E413" s="100" t="s">
        <v>558</v>
      </c>
      <c r="F413" s="100" t="s">
        <v>752</v>
      </c>
      <c r="G413" s="58">
        <v>45554</v>
      </c>
      <c r="H413" s="116">
        <v>143.66999999999999</v>
      </c>
      <c r="I413" s="111">
        <v>144.02000000000001</v>
      </c>
      <c r="J413" s="111">
        <f t="shared" si="64"/>
        <v>1.0024361383726597</v>
      </c>
      <c r="K413" s="54" t="s">
        <v>130</v>
      </c>
      <c r="L413" s="101">
        <f>'3820 PASIVOS CALIFICACIÓN Y ...'!G355</f>
        <v>4239887</v>
      </c>
      <c r="M413" s="101">
        <f t="shared" si="65"/>
        <v>4239887</v>
      </c>
      <c r="N413" s="101">
        <f t="shared" si="66"/>
        <v>4250215.9514164412</v>
      </c>
      <c r="O413" s="102">
        <f t="shared" si="67"/>
        <v>4250215.9514164412</v>
      </c>
      <c r="P413" s="135">
        <f t="shared" si="59"/>
        <v>9.6097253937483379E-4</v>
      </c>
    </row>
    <row r="414" spans="1:16" outlineLevel="2" x14ac:dyDescent="0.25">
      <c r="A414" s="100" t="str">
        <f>'3820 PASIVOS CALIFICACIÓN Y ...'!A356</f>
        <v>QUIMICOS INTEGRALES SAS</v>
      </c>
      <c r="B414" s="100">
        <f>'3820 PASIVOS CALIFICACIÓN Y ...'!B356</f>
        <v>900033883</v>
      </c>
      <c r="C414" s="57"/>
      <c r="D414" s="57"/>
      <c r="E414" s="100" t="s">
        <v>558</v>
      </c>
      <c r="F414" s="100" t="s">
        <v>753</v>
      </c>
      <c r="G414" s="58">
        <v>45561</v>
      </c>
      <c r="H414" s="116">
        <v>143.66999999999999</v>
      </c>
      <c r="I414" s="111">
        <v>144.02000000000001</v>
      </c>
      <c r="J414" s="111">
        <f t="shared" si="64"/>
        <v>1.0024361383726597</v>
      </c>
      <c r="K414" s="54" t="s">
        <v>131</v>
      </c>
      <c r="L414" s="101">
        <f>'3820 PASIVOS CALIFICACIÓN Y ...'!G356</f>
        <v>4192582</v>
      </c>
      <c r="M414" s="101">
        <f t="shared" si="65"/>
        <v>4192582</v>
      </c>
      <c r="N414" s="101">
        <f t="shared" si="66"/>
        <v>4202795.7098907223</v>
      </c>
      <c r="O414" s="102">
        <f t="shared" si="67"/>
        <v>4202795.7098907223</v>
      </c>
      <c r="P414" s="135">
        <f t="shared" si="59"/>
        <v>9.5025083712778639E-4</v>
      </c>
    </row>
    <row r="415" spans="1:16" outlineLevel="2" x14ac:dyDescent="0.25">
      <c r="A415" s="100" t="str">
        <f>'3820 PASIVOS CALIFICACIÓN Y ...'!A357</f>
        <v>QUIMICOS INTEGRALES SAS</v>
      </c>
      <c r="B415" s="100">
        <f>'3820 PASIVOS CALIFICACIÓN Y ...'!B357</f>
        <v>900033883</v>
      </c>
      <c r="C415" s="57"/>
      <c r="D415" s="57"/>
      <c r="E415" s="100" t="s">
        <v>558</v>
      </c>
      <c r="F415" s="100" t="s">
        <v>754</v>
      </c>
      <c r="G415" s="58">
        <v>45561</v>
      </c>
      <c r="H415" s="116">
        <v>143.66999999999999</v>
      </c>
      <c r="I415" s="111">
        <v>144.02000000000001</v>
      </c>
      <c r="J415" s="111">
        <f t="shared" si="64"/>
        <v>1.0024361383726597</v>
      </c>
      <c r="K415" s="54" t="s">
        <v>132</v>
      </c>
      <c r="L415" s="101">
        <f>'3820 PASIVOS CALIFICACIÓN Y ...'!G357</f>
        <v>6609206</v>
      </c>
      <c r="M415" s="101">
        <f t="shared" si="65"/>
        <v>6609206</v>
      </c>
      <c r="N415" s="101">
        <f t="shared" si="66"/>
        <v>6625306.9403494122</v>
      </c>
      <c r="O415" s="102">
        <f t="shared" si="67"/>
        <v>6625306.9403494122</v>
      </c>
      <c r="P415" s="135">
        <f t="shared" si="59"/>
        <v>1.4979798926413339E-3</v>
      </c>
    </row>
    <row r="416" spans="1:16" outlineLevel="2" x14ac:dyDescent="0.25">
      <c r="A416" s="100" t="str">
        <f>'3820 PASIVOS CALIFICACIÓN Y ...'!A358</f>
        <v>QUIMICOS INTEGRALES SAS</v>
      </c>
      <c r="B416" s="100">
        <f>'3820 PASIVOS CALIFICACIÓN Y ...'!B358</f>
        <v>900033883</v>
      </c>
      <c r="C416" s="57"/>
      <c r="D416" s="57"/>
      <c r="E416" s="100" t="s">
        <v>558</v>
      </c>
      <c r="F416" s="100" t="s">
        <v>755</v>
      </c>
      <c r="G416" s="58">
        <v>45561</v>
      </c>
      <c r="H416" s="116">
        <v>143.66999999999999</v>
      </c>
      <c r="I416" s="111">
        <v>144.02000000000001</v>
      </c>
      <c r="J416" s="111">
        <f t="shared" si="64"/>
        <v>1.0024361383726597</v>
      </c>
      <c r="K416" s="54" t="s">
        <v>133</v>
      </c>
      <c r="L416" s="101">
        <f>'3820 PASIVOS CALIFICACIÓN Y ...'!G358</f>
        <v>2402491</v>
      </c>
      <c r="M416" s="101">
        <f t="shared" si="65"/>
        <v>2402491</v>
      </c>
      <c r="N416" s="101">
        <f t="shared" si="66"/>
        <v>2408343.8005150696</v>
      </c>
      <c r="O416" s="102">
        <f t="shared" si="67"/>
        <v>2408343.8005150696</v>
      </c>
      <c r="P416" s="135">
        <f t="shared" si="59"/>
        <v>5.445258038941094E-4</v>
      </c>
    </row>
    <row r="417" spans="1:16" outlineLevel="2" x14ac:dyDescent="0.25">
      <c r="A417" s="100" t="str">
        <f>'3820 PASIVOS CALIFICACIÓN Y ...'!A359</f>
        <v>QUIMICOS INTEGRALES SAS</v>
      </c>
      <c r="B417" s="100">
        <f>'3820 PASIVOS CALIFICACIÓN Y ...'!B359</f>
        <v>900033883</v>
      </c>
      <c r="C417" s="57"/>
      <c r="D417" s="57"/>
      <c r="E417" s="100" t="s">
        <v>558</v>
      </c>
      <c r="F417" s="100" t="s">
        <v>756</v>
      </c>
      <c r="G417" s="58">
        <v>45578</v>
      </c>
      <c r="H417" s="116">
        <v>143.66999999999999</v>
      </c>
      <c r="I417" s="111">
        <v>144.02000000000001</v>
      </c>
      <c r="J417" s="111">
        <f t="shared" si="64"/>
        <v>1.0024361383726597</v>
      </c>
      <c r="K417" s="54" t="s">
        <v>134</v>
      </c>
      <c r="L417" s="101">
        <f>'3820 PASIVOS CALIFICACIÓN Y ...'!G359</f>
        <v>8386777</v>
      </c>
      <c r="M417" s="101">
        <f t="shared" si="65"/>
        <v>8386777</v>
      </c>
      <c r="N417" s="101">
        <f t="shared" si="66"/>
        <v>8407208.3492726386</v>
      </c>
      <c r="O417" s="102">
        <f t="shared" si="67"/>
        <v>8407208.3492726386</v>
      </c>
      <c r="P417" s="135">
        <f t="shared" si="59"/>
        <v>1.9008672615238209E-3</v>
      </c>
    </row>
    <row r="418" spans="1:16" outlineLevel="2" x14ac:dyDescent="0.25">
      <c r="A418" s="100" t="str">
        <f>'3820 PASIVOS CALIFICACIÓN Y ...'!A360</f>
        <v>QUIMICOS INTEGRALES SAS</v>
      </c>
      <c r="B418" s="100">
        <f>'3820 PASIVOS CALIFICACIÓN Y ...'!B360</f>
        <v>900033883</v>
      </c>
      <c r="C418" s="57"/>
      <c r="D418" s="57"/>
      <c r="E418" s="100" t="s">
        <v>558</v>
      </c>
      <c r="F418" s="100" t="s">
        <v>757</v>
      </c>
      <c r="G418" s="58">
        <v>45578</v>
      </c>
      <c r="H418" s="116">
        <v>143.66999999999999</v>
      </c>
      <c r="I418" s="111">
        <v>144.02000000000001</v>
      </c>
      <c r="J418" s="111">
        <f t="shared" si="64"/>
        <v>1.0024361383726597</v>
      </c>
      <c r="K418" s="54" t="s">
        <v>135</v>
      </c>
      <c r="L418" s="101">
        <f>'3820 PASIVOS CALIFICACIÓN Y ...'!G360</f>
        <v>4153860</v>
      </c>
      <c r="M418" s="101">
        <f t="shared" si="65"/>
        <v>4153860</v>
      </c>
      <c r="N418" s="101">
        <f t="shared" si="66"/>
        <v>4163979.377740656</v>
      </c>
      <c r="O418" s="102">
        <f t="shared" si="67"/>
        <v>4163979.377740656</v>
      </c>
      <c r="P418" s="135">
        <f t="shared" si="59"/>
        <v>9.4147447618475361E-4</v>
      </c>
    </row>
    <row r="419" spans="1:16" outlineLevel="2" x14ac:dyDescent="0.25">
      <c r="A419" s="100" t="str">
        <f>'3820 PASIVOS CALIFICACIÓN Y ...'!A361</f>
        <v>QUIMICOS INTEGRALES SAS</v>
      </c>
      <c r="B419" s="100">
        <f>'3820 PASIVOS CALIFICACIÓN Y ...'!B361</f>
        <v>900033883</v>
      </c>
      <c r="C419" s="57"/>
      <c r="D419" s="57"/>
      <c r="E419" s="100" t="s">
        <v>558</v>
      </c>
      <c r="F419" s="100" t="s">
        <v>758</v>
      </c>
      <c r="G419" s="58">
        <v>45578</v>
      </c>
      <c r="H419" s="116">
        <v>143.66999999999999</v>
      </c>
      <c r="I419" s="111">
        <v>144.02000000000001</v>
      </c>
      <c r="J419" s="111">
        <f t="shared" si="64"/>
        <v>1.0024361383726597</v>
      </c>
      <c r="K419" s="54" t="s">
        <v>136</v>
      </c>
      <c r="L419" s="101">
        <f>'3820 PASIVOS CALIFICACIÓN Y ...'!G361</f>
        <v>8197058</v>
      </c>
      <c r="M419" s="101">
        <f t="shared" si="65"/>
        <v>8197058</v>
      </c>
      <c r="N419" s="101">
        <f t="shared" si="66"/>
        <v>8217027.1675367169</v>
      </c>
      <c r="O419" s="102">
        <f t="shared" si="67"/>
        <v>8217027.1675367169</v>
      </c>
      <c r="P419" s="135">
        <f t="shared" si="59"/>
        <v>1.8578673539324977E-3</v>
      </c>
    </row>
    <row r="420" spans="1:16" outlineLevel="2" x14ac:dyDescent="0.25">
      <c r="A420" s="100" t="str">
        <f>'3820 PASIVOS CALIFICACIÓN Y ...'!A362</f>
        <v>QUIMICOS INTEGRALES SAS</v>
      </c>
      <c r="B420" s="100">
        <f>'3820 PASIVOS CALIFICACIÓN Y ...'!B362</f>
        <v>900033883</v>
      </c>
      <c r="C420" s="57"/>
      <c r="D420" s="57"/>
      <c r="E420" s="100" t="s">
        <v>558</v>
      </c>
      <c r="F420" s="100" t="s">
        <v>759</v>
      </c>
      <c r="G420" s="58">
        <v>45582</v>
      </c>
      <c r="H420" s="116">
        <v>143.66999999999999</v>
      </c>
      <c r="I420" s="111">
        <v>144.02000000000001</v>
      </c>
      <c r="J420" s="111">
        <f t="shared" si="64"/>
        <v>1.0024361383726597</v>
      </c>
      <c r="K420" s="54" t="s">
        <v>137</v>
      </c>
      <c r="L420" s="101">
        <f>'3820 PASIVOS CALIFICACIÓN Y ...'!G362</f>
        <v>4291401</v>
      </c>
      <c r="M420" s="101">
        <f t="shared" si="65"/>
        <v>4291401</v>
      </c>
      <c r="N420" s="101">
        <f t="shared" si="66"/>
        <v>4301855.4466485698</v>
      </c>
      <c r="O420" s="102">
        <f t="shared" si="67"/>
        <v>4301855.4466485698</v>
      </c>
      <c r="P420" s="135">
        <f t="shared" si="59"/>
        <v>9.7264821360703723E-4</v>
      </c>
    </row>
    <row r="421" spans="1:16" outlineLevel="1" x14ac:dyDescent="0.25">
      <c r="A421" s="104" t="s">
        <v>517</v>
      </c>
      <c r="B421" s="100"/>
      <c r="C421" s="57"/>
      <c r="D421" s="57"/>
      <c r="E421" s="100"/>
      <c r="F421" s="100"/>
      <c r="G421" s="58"/>
      <c r="H421" s="116"/>
      <c r="I421" s="111"/>
      <c r="J421" s="111"/>
      <c r="K421" s="54"/>
      <c r="L421" s="101">
        <f>SUBTOTAL(9,L406:L420)</f>
        <v>78178322</v>
      </c>
      <c r="M421" s="101">
        <f>SUBTOTAL(9,M406:M420)</f>
        <v>78178322</v>
      </c>
      <c r="N421" s="101">
        <f>SUBTOTAL(9,N406:N420)</f>
        <v>78368775.210134342</v>
      </c>
      <c r="O421" s="102">
        <f>SUBTOTAL(9,O406:O420)</f>
        <v>78368775.210134342</v>
      </c>
      <c r="P421" s="135">
        <f t="shared" si="59"/>
        <v>1.7719156339874961E-2</v>
      </c>
    </row>
    <row r="422" spans="1:16" outlineLevel="2" x14ac:dyDescent="0.25">
      <c r="A422" s="100" t="str">
        <f>'3820 PASIVOS CALIFICACIÓN Y ...'!A364</f>
        <v>RPM COLOMBIA SAS</v>
      </c>
      <c r="B422" s="100">
        <f>'3820 PASIVOS CALIFICACIÓN Y ...'!B364</f>
        <v>900487308</v>
      </c>
      <c r="C422" s="57"/>
      <c r="D422" s="57"/>
      <c r="E422" s="100" t="s">
        <v>558</v>
      </c>
      <c r="F422" s="100" t="s">
        <v>760</v>
      </c>
      <c r="G422" s="63">
        <v>45488</v>
      </c>
      <c r="H422" s="116">
        <v>143.66999999999999</v>
      </c>
      <c r="I422" s="111">
        <v>144.02000000000001</v>
      </c>
      <c r="J422" s="111">
        <f t="shared" ref="J422:J437" si="68">I422/H422</f>
        <v>1.0024361383726597</v>
      </c>
      <c r="K422" s="54" t="s">
        <v>244</v>
      </c>
      <c r="L422" s="101">
        <f>'3820 PASIVOS CALIFICACIÓN Y ...'!G364</f>
        <v>8552964</v>
      </c>
      <c r="M422" s="101">
        <f t="shared" ref="M422:M437" si="69">L422</f>
        <v>8552964</v>
      </c>
      <c r="N422" s="101">
        <f t="shared" ref="N422:N437" si="70">J422*L422</f>
        <v>8573800.2038003765</v>
      </c>
      <c r="O422" s="102">
        <f t="shared" ref="O422:O437" si="71">N422</f>
        <v>8573800.2038003765</v>
      </c>
      <c r="P422" s="135">
        <f t="shared" si="59"/>
        <v>1.9385336293777488E-3</v>
      </c>
    </row>
    <row r="423" spans="1:16" outlineLevel="2" x14ac:dyDescent="0.25">
      <c r="A423" s="100" t="str">
        <f>'3820 PASIVOS CALIFICACIÓN Y ...'!A365</f>
        <v>RPM COLOMBIA SAS</v>
      </c>
      <c r="B423" s="100">
        <f>'3820 PASIVOS CALIFICACIÓN Y ...'!B365</f>
        <v>900487308</v>
      </c>
      <c r="C423" s="57"/>
      <c r="D423" s="57"/>
      <c r="E423" s="100" t="s">
        <v>558</v>
      </c>
      <c r="F423" s="100" t="s">
        <v>761</v>
      </c>
      <c r="G423" s="63">
        <v>45492</v>
      </c>
      <c r="H423" s="116">
        <v>143.66999999999999</v>
      </c>
      <c r="I423" s="111">
        <v>144.02000000000001</v>
      </c>
      <c r="J423" s="111">
        <f t="shared" si="68"/>
        <v>1.0024361383726597</v>
      </c>
      <c r="K423" s="54" t="s">
        <v>245</v>
      </c>
      <c r="L423" s="101">
        <f>'3820 PASIVOS CALIFICACIÓN Y ...'!G365</f>
        <v>9594077</v>
      </c>
      <c r="M423" s="101">
        <f t="shared" si="69"/>
        <v>9594077</v>
      </c>
      <c r="N423" s="101">
        <f t="shared" si="70"/>
        <v>9617449.499129951</v>
      </c>
      <c r="O423" s="102">
        <f t="shared" si="71"/>
        <v>9617449.499129951</v>
      </c>
      <c r="P423" s="135">
        <f t="shared" si="59"/>
        <v>2.1745024189672238E-3</v>
      </c>
    </row>
    <row r="424" spans="1:16" outlineLevel="2" x14ac:dyDescent="0.25">
      <c r="A424" s="100" t="str">
        <f>'3820 PASIVOS CALIFICACIÓN Y ...'!A366</f>
        <v>RPM COLOMBIA SAS</v>
      </c>
      <c r="B424" s="100">
        <f>'3820 PASIVOS CALIFICACIÓN Y ...'!B366</f>
        <v>900487308</v>
      </c>
      <c r="C424" s="57"/>
      <c r="D424" s="57"/>
      <c r="E424" s="100" t="s">
        <v>558</v>
      </c>
      <c r="F424" s="100" t="s">
        <v>762</v>
      </c>
      <c r="G424" s="63">
        <v>45492</v>
      </c>
      <c r="H424" s="116">
        <v>143.66999999999999</v>
      </c>
      <c r="I424" s="111">
        <v>144.02000000000001</v>
      </c>
      <c r="J424" s="111">
        <f t="shared" si="68"/>
        <v>1.0024361383726597</v>
      </c>
      <c r="K424" s="54" t="s">
        <v>246</v>
      </c>
      <c r="L424" s="101">
        <f>'3820 PASIVOS CALIFICACIÓN Y ...'!G366</f>
        <v>912824</v>
      </c>
      <c r="M424" s="101">
        <f t="shared" si="69"/>
        <v>912824</v>
      </c>
      <c r="N424" s="101">
        <f t="shared" si="70"/>
        <v>915047.76557388471</v>
      </c>
      <c r="O424" s="102">
        <f t="shared" si="71"/>
        <v>915047.76557388471</v>
      </c>
      <c r="P424" s="135">
        <f t="shared" si="59"/>
        <v>2.0689202266057873E-4</v>
      </c>
    </row>
    <row r="425" spans="1:16" outlineLevel="2" x14ac:dyDescent="0.25">
      <c r="A425" s="100" t="str">
        <f>'3820 PASIVOS CALIFICACIÓN Y ...'!A367</f>
        <v>RPM COLOMBIA SAS</v>
      </c>
      <c r="B425" s="100">
        <f>'3820 PASIVOS CALIFICACIÓN Y ...'!B367</f>
        <v>900487308</v>
      </c>
      <c r="C425" s="57"/>
      <c r="D425" s="57"/>
      <c r="E425" s="100" t="s">
        <v>558</v>
      </c>
      <c r="F425" s="100" t="s">
        <v>763</v>
      </c>
      <c r="G425" s="63">
        <v>45497</v>
      </c>
      <c r="H425" s="116">
        <v>143.66999999999999</v>
      </c>
      <c r="I425" s="111">
        <v>144.02000000000001</v>
      </c>
      <c r="J425" s="111">
        <f t="shared" si="68"/>
        <v>1.0024361383726597</v>
      </c>
      <c r="K425" s="54" t="s">
        <v>247</v>
      </c>
      <c r="L425" s="101">
        <f>'3820 PASIVOS CALIFICACIÓN Y ...'!G367</f>
        <v>7036134</v>
      </c>
      <c r="M425" s="101">
        <f t="shared" si="69"/>
        <v>7036134</v>
      </c>
      <c r="N425" s="101">
        <f t="shared" si="70"/>
        <v>7053274.9960325751</v>
      </c>
      <c r="O425" s="102">
        <f t="shared" si="71"/>
        <v>7053274.9960325751</v>
      </c>
      <c r="P425" s="135">
        <f t="shared" si="59"/>
        <v>1.5947433404148756E-3</v>
      </c>
    </row>
    <row r="426" spans="1:16" outlineLevel="2" x14ac:dyDescent="0.25">
      <c r="A426" s="100" t="str">
        <f>'3820 PASIVOS CALIFICACIÓN Y ...'!A368</f>
        <v>RPM COLOMBIA SAS</v>
      </c>
      <c r="B426" s="100">
        <f>'3820 PASIVOS CALIFICACIÓN Y ...'!B368</f>
        <v>900487308</v>
      </c>
      <c r="C426" s="57"/>
      <c r="D426" s="57"/>
      <c r="E426" s="100" t="s">
        <v>558</v>
      </c>
      <c r="F426" s="100" t="s">
        <v>764</v>
      </c>
      <c r="G426" s="63">
        <v>45499</v>
      </c>
      <c r="H426" s="116">
        <v>143.66999999999999</v>
      </c>
      <c r="I426" s="111">
        <v>144.02000000000001</v>
      </c>
      <c r="J426" s="111">
        <f t="shared" si="68"/>
        <v>1.0024361383726597</v>
      </c>
      <c r="K426" s="54" t="s">
        <v>248</v>
      </c>
      <c r="L426" s="101">
        <f>'3820 PASIVOS CALIFICACIÓN Y ...'!G368</f>
        <v>14492250</v>
      </c>
      <c r="M426" s="101">
        <f t="shared" si="69"/>
        <v>14492250</v>
      </c>
      <c r="N426" s="101">
        <f t="shared" si="70"/>
        <v>14527555.126331177</v>
      </c>
      <c r="O426" s="102">
        <f t="shared" si="71"/>
        <v>14527555.126331177</v>
      </c>
      <c r="P426" s="135">
        <f t="shared" si="59"/>
        <v>3.2846758141797019E-3</v>
      </c>
    </row>
    <row r="427" spans="1:16" outlineLevel="2" x14ac:dyDescent="0.25">
      <c r="A427" s="100" t="str">
        <f>'3820 PASIVOS CALIFICACIÓN Y ...'!A369</f>
        <v>RPM COLOMBIA SAS</v>
      </c>
      <c r="B427" s="100">
        <f>'3820 PASIVOS CALIFICACIÓN Y ...'!B369</f>
        <v>900487308</v>
      </c>
      <c r="C427" s="57"/>
      <c r="D427" s="57"/>
      <c r="E427" s="100" t="s">
        <v>558</v>
      </c>
      <c r="F427" s="100" t="s">
        <v>765</v>
      </c>
      <c r="G427" s="63">
        <v>45499</v>
      </c>
      <c r="H427" s="116">
        <v>143.66999999999999</v>
      </c>
      <c r="I427" s="111">
        <v>144.02000000000001</v>
      </c>
      <c r="J427" s="111">
        <f t="shared" si="68"/>
        <v>1.0024361383726597</v>
      </c>
      <c r="K427" s="54" t="s">
        <v>249</v>
      </c>
      <c r="L427" s="101">
        <f>'3820 PASIVOS CALIFICACIÓN Y ...'!G369</f>
        <v>779240</v>
      </c>
      <c r="M427" s="101">
        <f t="shared" si="69"/>
        <v>779240</v>
      </c>
      <c r="N427" s="101">
        <f t="shared" si="70"/>
        <v>781138.33646551135</v>
      </c>
      <c r="O427" s="102">
        <f t="shared" si="71"/>
        <v>781138.33646551135</v>
      </c>
      <c r="P427" s="135">
        <f t="shared" si="59"/>
        <v>1.76615141295616E-4</v>
      </c>
    </row>
    <row r="428" spans="1:16" outlineLevel="2" x14ac:dyDescent="0.25">
      <c r="A428" s="100" t="str">
        <f>'3820 PASIVOS CALIFICACIÓN Y ...'!A370</f>
        <v>RPM COLOMBIA SAS</v>
      </c>
      <c r="B428" s="100">
        <f>'3820 PASIVOS CALIFICACIÓN Y ...'!B370</f>
        <v>900487308</v>
      </c>
      <c r="C428" s="57"/>
      <c r="D428" s="57"/>
      <c r="E428" s="100" t="s">
        <v>558</v>
      </c>
      <c r="F428" s="100" t="s">
        <v>766</v>
      </c>
      <c r="G428" s="63">
        <v>45513</v>
      </c>
      <c r="H428" s="116">
        <v>143.66999999999999</v>
      </c>
      <c r="I428" s="111">
        <v>144.02000000000001</v>
      </c>
      <c r="J428" s="111">
        <f t="shared" si="68"/>
        <v>1.0024361383726597</v>
      </c>
      <c r="K428" s="54" t="s">
        <v>250</v>
      </c>
      <c r="L428" s="101">
        <f>'3820 PASIVOS CALIFICACIÓN Y ...'!G370</f>
        <v>9775829</v>
      </c>
      <c r="M428" s="101">
        <f t="shared" si="69"/>
        <v>9775829</v>
      </c>
      <c r="N428" s="101">
        <f t="shared" si="70"/>
        <v>9799644.272151459</v>
      </c>
      <c r="O428" s="102">
        <f t="shared" si="71"/>
        <v>9799644.272151459</v>
      </c>
      <c r="P428" s="135">
        <f t="shared" si="59"/>
        <v>2.2156966019670197E-3</v>
      </c>
    </row>
    <row r="429" spans="1:16" outlineLevel="2" x14ac:dyDescent="0.25">
      <c r="A429" s="100" t="str">
        <f>'3820 PASIVOS CALIFICACIÓN Y ...'!A371</f>
        <v>RPM COLOMBIA SAS</v>
      </c>
      <c r="B429" s="100">
        <f>'3820 PASIVOS CALIFICACIÓN Y ...'!B371</f>
        <v>900487308</v>
      </c>
      <c r="C429" s="57"/>
      <c r="D429" s="57"/>
      <c r="E429" s="100" t="s">
        <v>558</v>
      </c>
      <c r="F429" s="100" t="s">
        <v>767</v>
      </c>
      <c r="G429" s="63">
        <v>45516</v>
      </c>
      <c r="H429" s="116">
        <v>143.66999999999999</v>
      </c>
      <c r="I429" s="111">
        <v>144.02000000000001</v>
      </c>
      <c r="J429" s="111">
        <f t="shared" si="68"/>
        <v>1.0024361383726597</v>
      </c>
      <c r="K429" s="54" t="s">
        <v>251</v>
      </c>
      <c r="L429" s="101">
        <f>'3820 PASIVOS CALIFICACIÓN Y ...'!G371</f>
        <v>11660098</v>
      </c>
      <c r="M429" s="101">
        <f t="shared" si="69"/>
        <v>11660098</v>
      </c>
      <c r="N429" s="101">
        <f t="shared" si="70"/>
        <v>11688503.612166772</v>
      </c>
      <c r="O429" s="102">
        <f t="shared" si="71"/>
        <v>11688503.612166772</v>
      </c>
      <c r="P429" s="135">
        <f t="shared" si="59"/>
        <v>2.6427671266756447E-3</v>
      </c>
    </row>
    <row r="430" spans="1:16" outlineLevel="2" x14ac:dyDescent="0.25">
      <c r="A430" s="100" t="str">
        <f>'3820 PASIVOS CALIFICACIÓN Y ...'!A372</f>
        <v>RPM COLOMBIA SAS</v>
      </c>
      <c r="B430" s="100">
        <f>'3820 PASIVOS CALIFICACIÓN Y ...'!B372</f>
        <v>900487308</v>
      </c>
      <c r="C430" s="57"/>
      <c r="D430" s="57"/>
      <c r="E430" s="100" t="s">
        <v>558</v>
      </c>
      <c r="F430" s="100" t="s">
        <v>768</v>
      </c>
      <c r="G430" s="63">
        <v>45518</v>
      </c>
      <c r="H430" s="116">
        <v>143.66999999999999</v>
      </c>
      <c r="I430" s="111">
        <v>144.02000000000001</v>
      </c>
      <c r="J430" s="111">
        <f t="shared" si="68"/>
        <v>1.0024361383726597</v>
      </c>
      <c r="K430" s="54" t="s">
        <v>252</v>
      </c>
      <c r="L430" s="101">
        <f>'3820 PASIVOS CALIFICACIÓN Y ...'!G372</f>
        <v>6534780</v>
      </c>
      <c r="M430" s="101">
        <f t="shared" si="69"/>
        <v>6534780</v>
      </c>
      <c r="N430" s="101">
        <f t="shared" si="70"/>
        <v>6550699.628314889</v>
      </c>
      <c r="O430" s="102">
        <f t="shared" si="71"/>
        <v>6550699.628314889</v>
      </c>
      <c r="P430" s="135">
        <f t="shared" si="59"/>
        <v>1.48111120198625E-3</v>
      </c>
    </row>
    <row r="431" spans="1:16" outlineLevel="2" x14ac:dyDescent="0.25">
      <c r="A431" s="100" t="str">
        <f>'3820 PASIVOS CALIFICACIÓN Y ...'!A373</f>
        <v>RPM COLOMBIA SAS</v>
      </c>
      <c r="B431" s="100">
        <f>'3820 PASIVOS CALIFICACIÓN Y ...'!B373</f>
        <v>900487308</v>
      </c>
      <c r="C431" s="57"/>
      <c r="D431" s="57"/>
      <c r="E431" s="100" t="s">
        <v>558</v>
      </c>
      <c r="F431" s="100" t="s">
        <v>769</v>
      </c>
      <c r="G431" s="63">
        <v>45519</v>
      </c>
      <c r="H431" s="116">
        <v>143.66999999999999</v>
      </c>
      <c r="I431" s="111">
        <v>144.02000000000001</v>
      </c>
      <c r="J431" s="111">
        <f t="shared" si="68"/>
        <v>1.0024361383726597</v>
      </c>
      <c r="K431" s="54" t="s">
        <v>253</v>
      </c>
      <c r="L431" s="101">
        <f>'3820 PASIVOS CALIFICACIÓN Y ...'!G373</f>
        <v>9513529</v>
      </c>
      <c r="M431" s="101">
        <f t="shared" si="69"/>
        <v>9513529</v>
      </c>
      <c r="N431" s="101">
        <f t="shared" si="70"/>
        <v>9536705.2730563097</v>
      </c>
      <c r="O431" s="102">
        <f t="shared" si="71"/>
        <v>9536705.2730563097</v>
      </c>
      <c r="P431" s="135">
        <f t="shared" si="59"/>
        <v>2.1562461739065503E-3</v>
      </c>
    </row>
    <row r="432" spans="1:16" outlineLevel="2" x14ac:dyDescent="0.25">
      <c r="A432" s="100" t="str">
        <f>'3820 PASIVOS CALIFICACIÓN Y ...'!A374</f>
        <v>RPM COLOMBIA SAS</v>
      </c>
      <c r="B432" s="100">
        <f>'3820 PASIVOS CALIFICACIÓN Y ...'!B374</f>
        <v>900487308</v>
      </c>
      <c r="C432" s="57"/>
      <c r="D432" s="57"/>
      <c r="E432" s="100" t="s">
        <v>558</v>
      </c>
      <c r="F432" s="100" t="s">
        <v>770</v>
      </c>
      <c r="G432" s="63">
        <v>45520</v>
      </c>
      <c r="H432" s="116">
        <v>143.66999999999999</v>
      </c>
      <c r="I432" s="111">
        <v>144.02000000000001</v>
      </c>
      <c r="J432" s="111">
        <f t="shared" si="68"/>
        <v>1.0024361383726597</v>
      </c>
      <c r="K432" s="54" t="s">
        <v>254</v>
      </c>
      <c r="L432" s="101">
        <f>'3820 PASIVOS CALIFICACIÓN Y ...'!G374</f>
        <v>9619571</v>
      </c>
      <c r="M432" s="101">
        <f t="shared" si="69"/>
        <v>9619571</v>
      </c>
      <c r="N432" s="101">
        <f t="shared" si="70"/>
        <v>9643005.6060416233</v>
      </c>
      <c r="O432" s="102">
        <f t="shared" si="71"/>
        <v>9643005.6060416233</v>
      </c>
      <c r="P432" s="135">
        <f t="shared" si="59"/>
        <v>2.18028064699991E-3</v>
      </c>
    </row>
    <row r="433" spans="1:16" outlineLevel="2" x14ac:dyDescent="0.25">
      <c r="A433" s="100" t="str">
        <f>'3820 PASIVOS CALIFICACIÓN Y ...'!A375</f>
        <v>RPM COLOMBIA SAS</v>
      </c>
      <c r="B433" s="100">
        <f>'3820 PASIVOS CALIFICACIÓN Y ...'!B375</f>
        <v>900487308</v>
      </c>
      <c r="C433" s="57"/>
      <c r="D433" s="57"/>
      <c r="E433" s="100" t="s">
        <v>558</v>
      </c>
      <c r="F433" s="100" t="s">
        <v>771</v>
      </c>
      <c r="G433" s="63">
        <v>45524</v>
      </c>
      <c r="H433" s="116">
        <v>143.66999999999999</v>
      </c>
      <c r="I433" s="111">
        <v>144.02000000000001</v>
      </c>
      <c r="J433" s="111">
        <f t="shared" si="68"/>
        <v>1.0024361383726597</v>
      </c>
      <c r="K433" s="54" t="s">
        <v>255</v>
      </c>
      <c r="L433" s="101">
        <f>'3820 PASIVOS CALIFICACIÓN Y ...'!G375</f>
        <v>21654468</v>
      </c>
      <c r="M433" s="101">
        <f t="shared" si="69"/>
        <v>21654468</v>
      </c>
      <c r="N433" s="101">
        <f t="shared" si="70"/>
        <v>21707221.280434329</v>
      </c>
      <c r="O433" s="102">
        <f t="shared" si="71"/>
        <v>21707221.280434329</v>
      </c>
      <c r="P433" s="135">
        <f t="shared" si="59"/>
        <v>4.9079961571549136E-3</v>
      </c>
    </row>
    <row r="434" spans="1:16" outlineLevel="2" x14ac:dyDescent="0.25">
      <c r="A434" s="100" t="str">
        <f>'3820 PASIVOS CALIFICACIÓN Y ...'!A376</f>
        <v>RPM COLOMBIA SAS</v>
      </c>
      <c r="B434" s="100">
        <f>'3820 PASIVOS CALIFICACIÓN Y ...'!B376</f>
        <v>900487308</v>
      </c>
      <c r="C434" s="57"/>
      <c r="D434" s="57"/>
      <c r="E434" s="100" t="s">
        <v>558</v>
      </c>
      <c r="F434" s="100" t="s">
        <v>772</v>
      </c>
      <c r="G434" s="63">
        <v>45526</v>
      </c>
      <c r="H434" s="116">
        <v>143.66999999999999</v>
      </c>
      <c r="I434" s="111">
        <v>144.02000000000001</v>
      </c>
      <c r="J434" s="111">
        <f t="shared" si="68"/>
        <v>1.0024361383726597</v>
      </c>
      <c r="K434" s="54" t="s">
        <v>256</v>
      </c>
      <c r="L434" s="101">
        <f>'3820 PASIVOS CALIFICACIÓN Y ...'!G376</f>
        <v>7081988</v>
      </c>
      <c r="M434" s="101">
        <f t="shared" si="69"/>
        <v>7081988</v>
      </c>
      <c r="N434" s="101">
        <f t="shared" si="70"/>
        <v>7099240.7027215157</v>
      </c>
      <c r="O434" s="102">
        <f t="shared" si="71"/>
        <v>7099240.7027215157</v>
      </c>
      <c r="P434" s="135">
        <f t="shared" si="59"/>
        <v>1.6051361727758547E-3</v>
      </c>
    </row>
    <row r="435" spans="1:16" outlineLevel="2" x14ac:dyDescent="0.25">
      <c r="A435" s="100" t="str">
        <f>'3820 PASIVOS CALIFICACIÓN Y ...'!A377</f>
        <v>RPM COLOMBIA SAS</v>
      </c>
      <c r="B435" s="100">
        <f>'3820 PASIVOS CALIFICACIÓN Y ...'!B377</f>
        <v>900487308</v>
      </c>
      <c r="C435" s="57"/>
      <c r="D435" s="57"/>
      <c r="E435" s="100" t="s">
        <v>558</v>
      </c>
      <c r="F435" s="100" t="s">
        <v>773</v>
      </c>
      <c r="G435" s="63">
        <v>45532</v>
      </c>
      <c r="H435" s="116">
        <v>143.66999999999999</v>
      </c>
      <c r="I435" s="111">
        <v>144.02000000000001</v>
      </c>
      <c r="J435" s="111">
        <f t="shared" si="68"/>
        <v>1.0024361383726597</v>
      </c>
      <c r="K435" s="54" t="s">
        <v>257</v>
      </c>
      <c r="L435" s="101">
        <f>'3820 PASIVOS CALIFICACIÓN Y ...'!G377</f>
        <v>12941427</v>
      </c>
      <c r="M435" s="101">
        <f t="shared" si="69"/>
        <v>12941427</v>
      </c>
      <c r="N435" s="101">
        <f t="shared" si="70"/>
        <v>12972954.106911674</v>
      </c>
      <c r="O435" s="102">
        <f t="shared" si="71"/>
        <v>12972954.106911674</v>
      </c>
      <c r="P435" s="135">
        <f t="shared" si="59"/>
        <v>2.9331809945227398E-3</v>
      </c>
    </row>
    <row r="436" spans="1:16" outlineLevel="2" x14ac:dyDescent="0.25">
      <c r="A436" s="100" t="str">
        <f>'3820 PASIVOS CALIFICACIÓN Y ...'!A378</f>
        <v>RPM COLOMBIA SAS</v>
      </c>
      <c r="B436" s="100">
        <f>'3820 PASIVOS CALIFICACIÓN Y ...'!B378</f>
        <v>900487308</v>
      </c>
      <c r="C436" s="57"/>
      <c r="D436" s="57"/>
      <c r="E436" s="100" t="s">
        <v>558</v>
      </c>
      <c r="F436" s="100" t="s">
        <v>774</v>
      </c>
      <c r="G436" s="63">
        <v>45537</v>
      </c>
      <c r="H436" s="111">
        <v>144.02000000000001</v>
      </c>
      <c r="I436" s="111">
        <v>144.02000000000001</v>
      </c>
      <c r="J436" s="111">
        <f t="shared" si="68"/>
        <v>1</v>
      </c>
      <c r="K436" s="54" t="s">
        <v>258</v>
      </c>
      <c r="L436" s="101">
        <f>'3820 PASIVOS CALIFICACIÓN Y ...'!G378</f>
        <v>4806044</v>
      </c>
      <c r="M436" s="101">
        <f t="shared" si="69"/>
        <v>4806044</v>
      </c>
      <c r="N436" s="101">
        <f t="shared" si="70"/>
        <v>4806044</v>
      </c>
      <c r="O436" s="102">
        <f t="shared" si="71"/>
        <v>4806044</v>
      </c>
      <c r="P436" s="135">
        <f t="shared" si="59"/>
        <v>1.0866450928188754E-3</v>
      </c>
    </row>
    <row r="437" spans="1:16" outlineLevel="2" x14ac:dyDescent="0.25">
      <c r="A437" s="100" t="str">
        <f>'3820 PASIVOS CALIFICACIÓN Y ...'!A379</f>
        <v>RPM COLOMBIA SAS</v>
      </c>
      <c r="B437" s="100">
        <f>'3820 PASIVOS CALIFICACIÓN Y ...'!B379</f>
        <v>900487308</v>
      </c>
      <c r="C437" s="57"/>
      <c r="D437" s="57"/>
      <c r="E437" s="100" t="s">
        <v>558</v>
      </c>
      <c r="F437" s="100" t="s">
        <v>775</v>
      </c>
      <c r="G437" s="63">
        <v>45538</v>
      </c>
      <c r="H437" s="111">
        <v>144.02000000000001</v>
      </c>
      <c r="I437" s="111">
        <v>144.02000000000001</v>
      </c>
      <c r="J437" s="111">
        <f t="shared" si="68"/>
        <v>1</v>
      </c>
      <c r="K437" s="54" t="s">
        <v>259</v>
      </c>
      <c r="L437" s="101">
        <f>'3820 PASIVOS CALIFICACIÓN Y ...'!G379</f>
        <v>28064273</v>
      </c>
      <c r="M437" s="101">
        <f t="shared" si="69"/>
        <v>28064273</v>
      </c>
      <c r="N437" s="101">
        <f t="shared" si="70"/>
        <v>28064273</v>
      </c>
      <c r="O437" s="102">
        <f t="shared" si="71"/>
        <v>28064273</v>
      </c>
      <c r="P437" s="135">
        <f t="shared" si="59"/>
        <v>6.3453236256220827E-3</v>
      </c>
    </row>
    <row r="438" spans="1:16" outlineLevel="1" x14ac:dyDescent="0.25">
      <c r="A438" s="104" t="s">
        <v>518</v>
      </c>
      <c r="B438" s="100"/>
      <c r="C438" s="57"/>
      <c r="D438" s="57"/>
      <c r="E438" s="100"/>
      <c r="F438" s="100"/>
      <c r="G438" s="63"/>
      <c r="H438" s="111"/>
      <c r="I438" s="111"/>
      <c r="J438" s="111"/>
      <c r="K438" s="54"/>
      <c r="L438" s="101">
        <f>SUBTOTAL(9,L422:L437)</f>
        <v>163019496</v>
      </c>
      <c r="M438" s="101">
        <f>SUBTOTAL(9,M422:M437)</f>
        <v>163019496</v>
      </c>
      <c r="N438" s="101">
        <f>SUBTOTAL(9,N422:N437)</f>
        <v>163336557.40913206</v>
      </c>
      <c r="O438" s="102">
        <f>SUBTOTAL(9,O422:O437)</f>
        <v>163336557.40913206</v>
      </c>
      <c r="P438" s="135">
        <f t="shared" si="59"/>
        <v>3.6930346161325588E-2</v>
      </c>
    </row>
    <row r="439" spans="1:16" outlineLevel="2" x14ac:dyDescent="0.25">
      <c r="A439" s="100" t="str">
        <f>'3820 PASIVOS CALIFICACIÓN Y ...'!A504</f>
        <v>SATRACK SAS</v>
      </c>
      <c r="B439" s="100">
        <f>'3820 PASIVOS CALIFICACIÓN Y ...'!B504</f>
        <v>830059699</v>
      </c>
      <c r="C439" s="57"/>
      <c r="D439" s="57"/>
      <c r="E439" s="100" t="s">
        <v>558</v>
      </c>
      <c r="F439" s="100" t="s">
        <v>844</v>
      </c>
      <c r="G439" s="58">
        <v>45536</v>
      </c>
      <c r="H439" s="118">
        <v>143.66999999999999</v>
      </c>
      <c r="I439" s="111">
        <v>144.02000000000001</v>
      </c>
      <c r="J439" s="111">
        <f>I439/H439</f>
        <v>1.0024361383726597</v>
      </c>
      <c r="K439" s="54" t="s">
        <v>186</v>
      </c>
      <c r="L439" s="101">
        <f>'3820 PASIVOS CALIFICACIÓN Y ...'!G504</f>
        <v>65290</v>
      </c>
      <c r="M439" s="101">
        <f>L439</f>
        <v>65290</v>
      </c>
      <c r="N439" s="101">
        <f>J439*L439</f>
        <v>65449.055474350949</v>
      </c>
      <c r="O439" s="102">
        <f>N439</f>
        <v>65449.055474350949</v>
      </c>
      <c r="P439" s="135">
        <f t="shared" si="59"/>
        <v>1.4798011620541512E-5</v>
      </c>
    </row>
    <row r="440" spans="1:16" outlineLevel="1" x14ac:dyDescent="0.25">
      <c r="A440" s="104" t="s">
        <v>529</v>
      </c>
      <c r="B440" s="100"/>
      <c r="C440" s="57"/>
      <c r="D440" s="57"/>
      <c r="E440" s="100"/>
      <c r="F440" s="100"/>
      <c r="G440" s="58"/>
      <c r="H440" s="118"/>
      <c r="I440" s="111"/>
      <c r="J440" s="111"/>
      <c r="K440" s="54"/>
      <c r="L440" s="101">
        <f>SUBTOTAL(9,L439:L439)</f>
        <v>65290</v>
      </c>
      <c r="M440" s="101">
        <f>SUBTOTAL(9,M439:M439)</f>
        <v>65290</v>
      </c>
      <c r="N440" s="101">
        <f>SUBTOTAL(9,N439:N439)</f>
        <v>65449.055474350949</v>
      </c>
      <c r="O440" s="102">
        <f>SUBTOTAL(9,O439:O439)</f>
        <v>65449.055474350949</v>
      </c>
      <c r="P440" s="135">
        <f t="shared" si="59"/>
        <v>1.4798011620541512E-5</v>
      </c>
    </row>
    <row r="441" spans="1:16" outlineLevel="2" x14ac:dyDescent="0.25">
      <c r="A441" s="100" t="str">
        <f>'3820 PASIVOS CALIFICACIÓN Y ...'!A381</f>
        <v>SM PLASTICOS SAS</v>
      </c>
      <c r="B441" s="100">
        <f>'3820 PASIVOS CALIFICACIÓN Y ...'!B381</f>
        <v>860529748</v>
      </c>
      <c r="C441" s="57"/>
      <c r="D441" s="57"/>
      <c r="E441" s="100" t="s">
        <v>558</v>
      </c>
      <c r="F441" s="100" t="s">
        <v>776</v>
      </c>
      <c r="G441" s="56">
        <v>45544</v>
      </c>
      <c r="H441" s="116">
        <v>143.66999999999999</v>
      </c>
      <c r="I441" s="111">
        <v>144.02000000000001</v>
      </c>
      <c r="J441" s="111">
        <f t="shared" ref="J441:J452" si="72">I441/H441</f>
        <v>1.0024361383726597</v>
      </c>
      <c r="K441" s="54">
        <v>5420</v>
      </c>
      <c r="L441" s="101">
        <f>'3820 PASIVOS CALIFICACIÓN Y ...'!G381</f>
        <v>26264925</v>
      </c>
      <c r="M441" s="101">
        <f t="shared" ref="M441:M452" si="73">L441</f>
        <v>26264925</v>
      </c>
      <c r="N441" s="101">
        <f t="shared" ref="N441:N452" si="74">J441*L441</f>
        <v>26328909.991647527</v>
      </c>
      <c r="O441" s="102">
        <f t="shared" ref="O441:O452" si="75">N441</f>
        <v>26328909.991647527</v>
      </c>
      <c r="P441" s="135">
        <f t="shared" ref="P441:P504" si="76">O441/$O$505</f>
        <v>5.9529585750138043E-3</v>
      </c>
    </row>
    <row r="442" spans="1:16" outlineLevel="2" x14ac:dyDescent="0.25">
      <c r="A442" s="100" t="str">
        <f>'3820 PASIVOS CALIFICACIÓN Y ...'!A382</f>
        <v>SM PLASTICOS SAS</v>
      </c>
      <c r="B442" s="100">
        <f>'3820 PASIVOS CALIFICACIÓN Y ...'!B382</f>
        <v>860529748</v>
      </c>
      <c r="C442" s="57"/>
      <c r="D442" s="57"/>
      <c r="E442" s="100" t="s">
        <v>558</v>
      </c>
      <c r="F442" s="100" t="s">
        <v>777</v>
      </c>
      <c r="G442" s="56">
        <v>45533</v>
      </c>
      <c r="H442" s="116">
        <v>143.66999999999999</v>
      </c>
      <c r="I442" s="111">
        <v>144.02000000000001</v>
      </c>
      <c r="J442" s="111">
        <f t="shared" si="72"/>
        <v>1.0024361383726597</v>
      </c>
      <c r="K442" s="54">
        <v>5395</v>
      </c>
      <c r="L442" s="101">
        <f>'3820 PASIVOS CALIFICACIÓN Y ...'!G382</f>
        <v>30275437</v>
      </c>
      <c r="M442" s="101">
        <f t="shared" si="73"/>
        <v>30275437</v>
      </c>
      <c r="N442" s="101">
        <f t="shared" si="74"/>
        <v>30349192.153824739</v>
      </c>
      <c r="O442" s="102">
        <f t="shared" si="75"/>
        <v>30349192.153824739</v>
      </c>
      <c r="P442" s="135">
        <f t="shared" si="76"/>
        <v>6.8619431542804787E-3</v>
      </c>
    </row>
    <row r="443" spans="1:16" outlineLevel="2" x14ac:dyDescent="0.25">
      <c r="A443" s="100" t="str">
        <f>'3820 PASIVOS CALIFICACIÓN Y ...'!A383</f>
        <v>SM PLASTICOS SAS</v>
      </c>
      <c r="B443" s="100">
        <f>'3820 PASIVOS CALIFICACIÓN Y ...'!B383</f>
        <v>860529748</v>
      </c>
      <c r="C443" s="57"/>
      <c r="D443" s="57"/>
      <c r="E443" s="100" t="s">
        <v>558</v>
      </c>
      <c r="F443" s="100" t="s">
        <v>778</v>
      </c>
      <c r="G443" s="56">
        <v>45526</v>
      </c>
      <c r="H443" s="116">
        <v>143.66999999999999</v>
      </c>
      <c r="I443" s="111">
        <v>144.02000000000001</v>
      </c>
      <c r="J443" s="111">
        <f t="shared" si="72"/>
        <v>1.0024361383726597</v>
      </c>
      <c r="K443" s="54">
        <v>5382</v>
      </c>
      <c r="L443" s="101">
        <f>'3820 PASIVOS CALIFICACIÓN Y ...'!G383</f>
        <v>23748525</v>
      </c>
      <c r="M443" s="101">
        <f t="shared" si="73"/>
        <v>23748525</v>
      </c>
      <c r="N443" s="101">
        <f t="shared" si="74"/>
        <v>23806379.693046566</v>
      </c>
      <c r="O443" s="102">
        <f t="shared" si="75"/>
        <v>23806379.693046566</v>
      </c>
      <c r="P443" s="135">
        <f t="shared" si="76"/>
        <v>5.3826152384855355E-3</v>
      </c>
    </row>
    <row r="444" spans="1:16" outlineLevel="2" x14ac:dyDescent="0.25">
      <c r="A444" s="100" t="str">
        <f>'3820 PASIVOS CALIFICACIÓN Y ...'!A384</f>
        <v>SM PLASTICOS SAS</v>
      </c>
      <c r="B444" s="100">
        <f>'3820 PASIVOS CALIFICACIÓN Y ...'!B384</f>
        <v>860529748</v>
      </c>
      <c r="C444" s="57"/>
      <c r="D444" s="57"/>
      <c r="E444" s="100" t="s">
        <v>558</v>
      </c>
      <c r="F444" s="100" t="s">
        <v>779</v>
      </c>
      <c r="G444" s="56">
        <v>45516</v>
      </c>
      <c r="H444" s="116">
        <v>143.66999999999999</v>
      </c>
      <c r="I444" s="111">
        <v>144.02000000000001</v>
      </c>
      <c r="J444" s="111">
        <f t="shared" si="72"/>
        <v>1.0024361383726597</v>
      </c>
      <c r="K444" s="54">
        <v>5358</v>
      </c>
      <c r="L444" s="101">
        <f>'3820 PASIVOS CALIFICACIÓN Y ...'!G384</f>
        <v>20209837</v>
      </c>
      <c r="M444" s="101">
        <f t="shared" si="73"/>
        <v>20209837</v>
      </c>
      <c r="N444" s="101">
        <f t="shared" si="74"/>
        <v>20259070.959420897</v>
      </c>
      <c r="O444" s="102">
        <f t="shared" si="75"/>
        <v>20259070.959420897</v>
      </c>
      <c r="P444" s="135">
        <f t="shared" si="76"/>
        <v>4.5805698081674041E-3</v>
      </c>
    </row>
    <row r="445" spans="1:16" outlineLevel="2" x14ac:dyDescent="0.25">
      <c r="A445" s="100" t="str">
        <f>'3820 PASIVOS CALIFICACIÓN Y ...'!A385</f>
        <v>SM PLASTICOS SAS</v>
      </c>
      <c r="B445" s="100">
        <f>'3820 PASIVOS CALIFICACIÓN Y ...'!B385</f>
        <v>860529748</v>
      </c>
      <c r="C445" s="57"/>
      <c r="D445" s="57"/>
      <c r="E445" s="100" t="s">
        <v>558</v>
      </c>
      <c r="F445" s="100" t="s">
        <v>780</v>
      </c>
      <c r="G445" s="56">
        <v>45513</v>
      </c>
      <c r="H445" s="116">
        <v>143.66999999999999</v>
      </c>
      <c r="I445" s="111">
        <v>144.02000000000001</v>
      </c>
      <c r="J445" s="111">
        <f t="shared" si="72"/>
        <v>1.0024361383726597</v>
      </c>
      <c r="K445" s="54">
        <v>5357</v>
      </c>
      <c r="L445" s="101">
        <f>'3820 PASIVOS CALIFICACIÓN Y ...'!G385</f>
        <v>18401175</v>
      </c>
      <c r="M445" s="101">
        <f t="shared" si="73"/>
        <v>18401175</v>
      </c>
      <c r="N445" s="101">
        <f t="shared" si="74"/>
        <v>18446002.808519527</v>
      </c>
      <c r="O445" s="102">
        <f t="shared" si="75"/>
        <v>18446002.808519527</v>
      </c>
      <c r="P445" s="135">
        <f t="shared" si="76"/>
        <v>4.1706356483629647E-3</v>
      </c>
    </row>
    <row r="446" spans="1:16" outlineLevel="2" x14ac:dyDescent="0.25">
      <c r="A446" s="100" t="str">
        <f>'3820 PASIVOS CALIFICACIÓN Y ...'!A386</f>
        <v>SM PLASTICOS SAS</v>
      </c>
      <c r="B446" s="100">
        <f>'3820 PASIVOS CALIFICACIÓN Y ...'!B386</f>
        <v>860529748</v>
      </c>
      <c r="C446" s="57"/>
      <c r="D446" s="57"/>
      <c r="E446" s="100" t="s">
        <v>558</v>
      </c>
      <c r="F446" s="100" t="s">
        <v>781</v>
      </c>
      <c r="G446" s="56">
        <v>45569</v>
      </c>
      <c r="H446" s="116">
        <v>143.66999999999999</v>
      </c>
      <c r="I446" s="111">
        <v>144.02000000000001</v>
      </c>
      <c r="J446" s="111">
        <f t="shared" si="72"/>
        <v>1.0024361383726597</v>
      </c>
      <c r="K446" s="54">
        <v>5492</v>
      </c>
      <c r="L446" s="101">
        <f>'3820 PASIVOS CALIFICACIÓN Y ...'!G386</f>
        <v>1132385.82</v>
      </c>
      <c r="M446" s="101">
        <f t="shared" si="73"/>
        <v>1132385.82</v>
      </c>
      <c r="N446" s="101">
        <f t="shared" si="74"/>
        <v>1135144.4685487577</v>
      </c>
      <c r="O446" s="102">
        <f t="shared" si="75"/>
        <v>1135144.4685487577</v>
      </c>
      <c r="P446" s="135">
        <f t="shared" si="76"/>
        <v>2.5665582054367332E-4</v>
      </c>
    </row>
    <row r="447" spans="1:16" outlineLevel="2" x14ac:dyDescent="0.25">
      <c r="A447" s="100" t="str">
        <f>'3820 PASIVOS CALIFICACIÓN Y ...'!A387</f>
        <v>SM PLASTICOS SAS</v>
      </c>
      <c r="B447" s="100">
        <f>'3820 PASIVOS CALIFICACIÓN Y ...'!B387</f>
        <v>860529748</v>
      </c>
      <c r="C447" s="57"/>
      <c r="D447" s="57"/>
      <c r="E447" s="100" t="s">
        <v>558</v>
      </c>
      <c r="F447" s="100" t="s">
        <v>782</v>
      </c>
      <c r="G447" s="56">
        <v>45497</v>
      </c>
      <c r="H447" s="116">
        <v>143.66999999999999</v>
      </c>
      <c r="I447" s="111">
        <v>144.02000000000001</v>
      </c>
      <c r="J447" s="111">
        <f t="shared" si="72"/>
        <v>1.0024361383726597</v>
      </c>
      <c r="K447" s="54">
        <v>5317</v>
      </c>
      <c r="L447" s="101">
        <f>'3820 PASIVOS CALIFICACIÓN Y ...'!G387</f>
        <v>19187550</v>
      </c>
      <c r="M447" s="101">
        <f t="shared" si="73"/>
        <v>19187550</v>
      </c>
      <c r="N447" s="101">
        <f t="shared" si="74"/>
        <v>19234293.526832327</v>
      </c>
      <c r="O447" s="102">
        <f t="shared" si="75"/>
        <v>19234293.526832327</v>
      </c>
      <c r="P447" s="135">
        <f t="shared" si="76"/>
        <v>4.3488679410280491E-3</v>
      </c>
    </row>
    <row r="448" spans="1:16" outlineLevel="2" x14ac:dyDescent="0.25">
      <c r="A448" s="100" t="str">
        <f>'3820 PASIVOS CALIFICACIÓN Y ...'!A388</f>
        <v>SM PLASTICOS SAS</v>
      </c>
      <c r="B448" s="100">
        <f>'3820 PASIVOS CALIFICACIÓN Y ...'!B388</f>
        <v>860529748</v>
      </c>
      <c r="C448" s="57"/>
      <c r="D448" s="57"/>
      <c r="E448" s="100" t="s">
        <v>558</v>
      </c>
      <c r="F448" s="100" t="s">
        <v>783</v>
      </c>
      <c r="G448" s="56">
        <v>45490</v>
      </c>
      <c r="H448" s="116">
        <v>143.66999999999999</v>
      </c>
      <c r="I448" s="111">
        <v>144.02000000000001</v>
      </c>
      <c r="J448" s="111">
        <f t="shared" si="72"/>
        <v>1.0024361383726597</v>
      </c>
      <c r="K448" s="54">
        <v>5303</v>
      </c>
      <c r="L448" s="101">
        <f>'3820 PASIVOS CALIFICACIÓN Y ...'!G388</f>
        <v>26264925</v>
      </c>
      <c r="M448" s="101">
        <f t="shared" si="73"/>
        <v>26264925</v>
      </c>
      <c r="N448" s="101">
        <f t="shared" si="74"/>
        <v>26328909.991647527</v>
      </c>
      <c r="O448" s="102">
        <f t="shared" si="75"/>
        <v>26328909.991647527</v>
      </c>
      <c r="P448" s="135">
        <f t="shared" si="76"/>
        <v>5.9529585750138043E-3</v>
      </c>
    </row>
    <row r="449" spans="1:16" outlineLevel="2" x14ac:dyDescent="0.25">
      <c r="A449" s="100" t="str">
        <f>'3820 PASIVOS CALIFICACIÓN Y ...'!A389</f>
        <v>SM PLASTICOS SAS</v>
      </c>
      <c r="B449" s="100">
        <f>'3820 PASIVOS CALIFICACIÓN Y ...'!B389</f>
        <v>860529748</v>
      </c>
      <c r="C449" s="57"/>
      <c r="D449" s="57"/>
      <c r="E449" s="100" t="s">
        <v>558</v>
      </c>
      <c r="F449" s="100" t="s">
        <v>784</v>
      </c>
      <c r="G449" s="56">
        <v>45483</v>
      </c>
      <c r="H449" s="116">
        <v>143.66999999999999</v>
      </c>
      <c r="I449" s="111">
        <v>144.02000000000001</v>
      </c>
      <c r="J449" s="111">
        <f t="shared" si="72"/>
        <v>1.0024361383726597</v>
      </c>
      <c r="K449" s="54">
        <v>5285</v>
      </c>
      <c r="L449" s="101">
        <f>'3820 PASIVOS CALIFICACIÓN Y ...'!G389</f>
        <v>26264925</v>
      </c>
      <c r="M449" s="101">
        <f t="shared" si="73"/>
        <v>26264925</v>
      </c>
      <c r="N449" s="101">
        <f t="shared" si="74"/>
        <v>26328909.991647527</v>
      </c>
      <c r="O449" s="102">
        <f t="shared" si="75"/>
        <v>26328909.991647527</v>
      </c>
      <c r="P449" s="135">
        <f t="shared" si="76"/>
        <v>5.9529585750138043E-3</v>
      </c>
    </row>
    <row r="450" spans="1:16" outlineLevel="2" x14ac:dyDescent="0.25">
      <c r="A450" s="100" t="str">
        <f>'3820 PASIVOS CALIFICACIÓN Y ...'!A390</f>
        <v>SM PLASTICOS SAS</v>
      </c>
      <c r="B450" s="100">
        <f>'3820 PASIVOS CALIFICACIÓN Y ...'!B390</f>
        <v>860529748</v>
      </c>
      <c r="C450" s="57"/>
      <c r="D450" s="57"/>
      <c r="E450" s="100" t="s">
        <v>558</v>
      </c>
      <c r="F450" s="100" t="s">
        <v>785</v>
      </c>
      <c r="G450" s="56">
        <v>45475</v>
      </c>
      <c r="H450" s="116">
        <v>143.66999999999999</v>
      </c>
      <c r="I450" s="111">
        <v>144.02000000000001</v>
      </c>
      <c r="J450" s="111">
        <f t="shared" si="72"/>
        <v>1.0024361383726597</v>
      </c>
      <c r="K450" s="54">
        <v>5269</v>
      </c>
      <c r="L450" s="101">
        <f>'3820 PASIVOS CALIFICACIÓN Y ...'!G390</f>
        <v>26264925</v>
      </c>
      <c r="M450" s="101">
        <f t="shared" si="73"/>
        <v>26264925</v>
      </c>
      <c r="N450" s="101">
        <f t="shared" si="74"/>
        <v>26328909.991647527</v>
      </c>
      <c r="O450" s="102">
        <f t="shared" si="75"/>
        <v>26328909.991647527</v>
      </c>
      <c r="P450" s="135">
        <f t="shared" si="76"/>
        <v>5.9529585750138043E-3</v>
      </c>
    </row>
    <row r="451" spans="1:16" outlineLevel="2" x14ac:dyDescent="0.25">
      <c r="A451" s="100" t="str">
        <f>'3820 PASIVOS CALIFICACIÓN Y ...'!A391</f>
        <v>SM PLASTICOS SAS</v>
      </c>
      <c r="B451" s="100">
        <f>'3820 PASIVOS CALIFICACIÓN Y ...'!B391</f>
        <v>860529748</v>
      </c>
      <c r="C451" s="57"/>
      <c r="D451" s="57"/>
      <c r="E451" s="100" t="s">
        <v>558</v>
      </c>
      <c r="F451" s="100" t="s">
        <v>786</v>
      </c>
      <c r="G451" s="56">
        <v>45462</v>
      </c>
      <c r="H451" s="110">
        <v>143.38</v>
      </c>
      <c r="I451" s="111">
        <v>144.02000000000001</v>
      </c>
      <c r="J451" s="111">
        <f t="shared" si="72"/>
        <v>1.004463662993444</v>
      </c>
      <c r="K451" s="54">
        <v>5237</v>
      </c>
      <c r="L451" s="101">
        <f>'3820 PASIVOS CALIFICACIÓN Y ...'!G391</f>
        <v>26264925</v>
      </c>
      <c r="M451" s="101">
        <f t="shared" si="73"/>
        <v>26264925</v>
      </c>
      <c r="N451" s="101">
        <f t="shared" si="74"/>
        <v>26382162.773748081</v>
      </c>
      <c r="O451" s="102">
        <f t="shared" si="75"/>
        <v>26382162.773748081</v>
      </c>
      <c r="P451" s="135">
        <f t="shared" si="76"/>
        <v>5.9649990129183508E-3</v>
      </c>
    </row>
    <row r="452" spans="1:16" outlineLevel="2" x14ac:dyDescent="0.25">
      <c r="A452" s="100" t="str">
        <f>'3820 PASIVOS CALIFICACIÓN Y ...'!A392</f>
        <v>SM PLASTICOS SAS</v>
      </c>
      <c r="B452" s="100">
        <f>'3820 PASIVOS CALIFICACIÓN Y ...'!B392</f>
        <v>860529748</v>
      </c>
      <c r="C452" s="57"/>
      <c r="D452" s="57"/>
      <c r="E452" s="100" t="s">
        <v>558</v>
      </c>
      <c r="F452" s="100" t="s">
        <v>787</v>
      </c>
      <c r="G452" s="56">
        <v>45455</v>
      </c>
      <c r="H452" s="110">
        <v>143.38</v>
      </c>
      <c r="I452" s="111">
        <v>144.02000000000001</v>
      </c>
      <c r="J452" s="111">
        <f t="shared" si="72"/>
        <v>1.004463662993444</v>
      </c>
      <c r="K452" s="54">
        <v>5214</v>
      </c>
      <c r="L452" s="101">
        <f>'3820 PASIVOS CALIFICACIÓN Y ...'!G392</f>
        <v>8027750</v>
      </c>
      <c r="M452" s="101">
        <f t="shared" si="73"/>
        <v>8027750</v>
      </c>
      <c r="N452" s="101">
        <f t="shared" si="74"/>
        <v>8063583.1705956208</v>
      </c>
      <c r="O452" s="102">
        <f t="shared" si="75"/>
        <v>8063583.1705956208</v>
      </c>
      <c r="P452" s="135">
        <f t="shared" si="76"/>
        <v>1.8231737126968874E-3</v>
      </c>
    </row>
    <row r="453" spans="1:16" outlineLevel="1" x14ac:dyDescent="0.25">
      <c r="A453" s="104" t="s">
        <v>519</v>
      </c>
      <c r="B453" s="100"/>
      <c r="C453" s="57"/>
      <c r="D453" s="57"/>
      <c r="E453" s="100"/>
      <c r="F453" s="100"/>
      <c r="G453" s="56"/>
      <c r="H453" s="110"/>
      <c r="I453" s="111"/>
      <c r="J453" s="111"/>
      <c r="K453" s="54"/>
      <c r="L453" s="101">
        <f>SUBTOTAL(9,L441:L452)</f>
        <v>252307284.81999999</v>
      </c>
      <c r="M453" s="101">
        <f>SUBTOTAL(9,M441:M452)</f>
        <v>252307284.81999999</v>
      </c>
      <c r="N453" s="101">
        <f>SUBTOTAL(9,N441:N452)</f>
        <v>252991469.52112663</v>
      </c>
      <c r="O453" s="102">
        <f>SUBTOTAL(9,O441:O452)</f>
        <v>252991469.52112663</v>
      </c>
      <c r="P453" s="135">
        <f t="shared" si="76"/>
        <v>5.7201294636538558E-2</v>
      </c>
    </row>
    <row r="454" spans="1:16" outlineLevel="2" x14ac:dyDescent="0.25">
      <c r="A454" s="100" t="str">
        <f>'3820 PASIVOS CALIFICACIÓN Y ...'!A394</f>
        <v>TRANSPORTES ANDINOS EN LIQUIDACION SAS</v>
      </c>
      <c r="B454" s="100">
        <f>'3820 PASIVOS CALIFICACIÓN Y ...'!B394</f>
        <v>800204987</v>
      </c>
      <c r="C454" s="57"/>
      <c r="D454" s="57"/>
      <c r="E454" s="100" t="s">
        <v>558</v>
      </c>
      <c r="F454" s="100" t="s">
        <v>788</v>
      </c>
      <c r="G454" s="136">
        <v>45481</v>
      </c>
      <c r="H454" s="116">
        <v>143.66999999999999</v>
      </c>
      <c r="I454" s="111">
        <v>144.02000000000001</v>
      </c>
      <c r="J454" s="111">
        <f t="shared" ref="J454:J481" si="77">I454/H454</f>
        <v>1.0024361383726597</v>
      </c>
      <c r="K454" s="137" t="s">
        <v>442</v>
      </c>
      <c r="L454" s="101">
        <f>'3820 PASIVOS CALIFICACIÓN Y ...'!G394</f>
        <v>3697258</v>
      </c>
      <c r="M454" s="101">
        <f t="shared" ref="M454:M481" si="78">L454</f>
        <v>3697258</v>
      </c>
      <c r="N454" s="101">
        <f t="shared" ref="N454:N481" si="79">J454*L454</f>
        <v>3706265.0320874229</v>
      </c>
      <c r="O454" s="102">
        <f t="shared" ref="O454:O481" si="80">N454</f>
        <v>3706265.0320874229</v>
      </c>
      <c r="P454" s="135">
        <f t="shared" si="76"/>
        <v>8.3798540125808044E-4</v>
      </c>
    </row>
    <row r="455" spans="1:16" outlineLevel="2" x14ac:dyDescent="0.25">
      <c r="A455" s="100" t="str">
        <f>'3820 PASIVOS CALIFICACIÓN Y ...'!A395</f>
        <v>TRANSPORTES ANDINOS EN LIQUIDACION SAS</v>
      </c>
      <c r="B455" s="100">
        <f>'3820 PASIVOS CALIFICACIÓN Y ...'!B395</f>
        <v>800204987</v>
      </c>
      <c r="C455" s="57"/>
      <c r="D455" s="57"/>
      <c r="E455" s="100" t="s">
        <v>558</v>
      </c>
      <c r="F455" s="100" t="s">
        <v>789</v>
      </c>
      <c r="G455" s="136">
        <v>45481</v>
      </c>
      <c r="H455" s="116">
        <v>143.66999999999999</v>
      </c>
      <c r="I455" s="111">
        <v>144.02000000000001</v>
      </c>
      <c r="J455" s="111">
        <f t="shared" si="77"/>
        <v>1.0024361383726597</v>
      </c>
      <c r="K455" s="137" t="s">
        <v>443</v>
      </c>
      <c r="L455" s="101">
        <f>'3820 PASIVOS CALIFICACIÓN Y ...'!G395</f>
        <v>2688865</v>
      </c>
      <c r="M455" s="101">
        <f t="shared" si="78"/>
        <v>2688865</v>
      </c>
      <c r="N455" s="101">
        <f t="shared" si="79"/>
        <v>2695415.4472054015</v>
      </c>
      <c r="O455" s="102">
        <f t="shared" si="80"/>
        <v>2695415.4472054015</v>
      </c>
      <c r="P455" s="135">
        <f t="shared" si="76"/>
        <v>6.0943261626692229E-4</v>
      </c>
    </row>
    <row r="456" spans="1:16" outlineLevel="2" x14ac:dyDescent="0.25">
      <c r="A456" s="100" t="str">
        <f>'3820 PASIVOS CALIFICACIÓN Y ...'!A396</f>
        <v>TRANSPORTES ANDINOS EN LIQUIDACION SAS</v>
      </c>
      <c r="B456" s="100">
        <f>'3820 PASIVOS CALIFICACIÓN Y ...'!B396</f>
        <v>800204987</v>
      </c>
      <c r="C456" s="57"/>
      <c r="D456" s="57"/>
      <c r="E456" s="100" t="s">
        <v>558</v>
      </c>
      <c r="F456" s="100" t="s">
        <v>790</v>
      </c>
      <c r="G456" s="136">
        <v>45496</v>
      </c>
      <c r="H456" s="116">
        <v>143.66999999999999</v>
      </c>
      <c r="I456" s="111">
        <v>144.02000000000001</v>
      </c>
      <c r="J456" s="111">
        <f t="shared" si="77"/>
        <v>1.0024361383726597</v>
      </c>
      <c r="K456" s="137" t="s">
        <v>444</v>
      </c>
      <c r="L456" s="101">
        <f>'3820 PASIVOS CALIFICACIÓN Y ...'!G396</f>
        <v>3919073</v>
      </c>
      <c r="M456" s="101">
        <f t="shared" si="78"/>
        <v>3919073</v>
      </c>
      <c r="N456" s="101">
        <f t="shared" si="79"/>
        <v>3928620.4041205542</v>
      </c>
      <c r="O456" s="102">
        <f t="shared" si="80"/>
        <v>3928620.4041205542</v>
      </c>
      <c r="P456" s="135">
        <f t="shared" si="76"/>
        <v>8.8825988353117603E-4</v>
      </c>
    </row>
    <row r="457" spans="1:16" outlineLevel="2" x14ac:dyDescent="0.25">
      <c r="A457" s="100" t="str">
        <f>'3820 PASIVOS CALIFICACIÓN Y ...'!A397</f>
        <v>TRANSPORTES ANDINOS EN LIQUIDACION SAS</v>
      </c>
      <c r="B457" s="100">
        <f>'3820 PASIVOS CALIFICACIÓN Y ...'!B397</f>
        <v>800204987</v>
      </c>
      <c r="C457" s="57"/>
      <c r="D457" s="57"/>
      <c r="E457" s="100" t="s">
        <v>558</v>
      </c>
      <c r="F457" s="100" t="s">
        <v>791</v>
      </c>
      <c r="G457" s="136">
        <v>45496</v>
      </c>
      <c r="H457" s="116">
        <v>143.66999999999999</v>
      </c>
      <c r="I457" s="111">
        <v>144.02000000000001</v>
      </c>
      <c r="J457" s="111">
        <f t="shared" si="77"/>
        <v>1.0024361383726597</v>
      </c>
      <c r="K457" s="137" t="s">
        <v>445</v>
      </c>
      <c r="L457" s="101">
        <f>'3820 PASIVOS CALIFICACIÓN Y ...'!G397</f>
        <v>3841944</v>
      </c>
      <c r="M457" s="101">
        <f t="shared" si="78"/>
        <v>3841944</v>
      </c>
      <c r="N457" s="101">
        <f t="shared" si="79"/>
        <v>3851303.5072040097</v>
      </c>
      <c r="O457" s="102">
        <f t="shared" si="80"/>
        <v>3851303.5072040097</v>
      </c>
      <c r="P457" s="135">
        <f t="shared" si="76"/>
        <v>8.7077855655490492E-4</v>
      </c>
    </row>
    <row r="458" spans="1:16" outlineLevel="2" x14ac:dyDescent="0.25">
      <c r="A458" s="100" t="str">
        <f>'3820 PASIVOS CALIFICACIÓN Y ...'!A398</f>
        <v>TRANSPORTES ANDINOS EN LIQUIDACION SAS</v>
      </c>
      <c r="B458" s="100">
        <f>'3820 PASIVOS CALIFICACIÓN Y ...'!B398</f>
        <v>800204987</v>
      </c>
      <c r="C458" s="57"/>
      <c r="D458" s="57"/>
      <c r="E458" s="100" t="s">
        <v>558</v>
      </c>
      <c r="F458" s="100" t="s">
        <v>792</v>
      </c>
      <c r="G458" s="136">
        <v>45496</v>
      </c>
      <c r="H458" s="116">
        <v>143.66999999999999</v>
      </c>
      <c r="I458" s="111">
        <v>144.02000000000001</v>
      </c>
      <c r="J458" s="111">
        <f t="shared" si="77"/>
        <v>1.0024361383726597</v>
      </c>
      <c r="K458" s="137" t="s">
        <v>446</v>
      </c>
      <c r="L458" s="101">
        <f>'3820 PASIVOS CALIFICACIÓN Y ...'!G398</f>
        <v>3464623</v>
      </c>
      <c r="M458" s="101">
        <f t="shared" si="78"/>
        <v>3464623</v>
      </c>
      <c r="N458" s="101">
        <f t="shared" si="79"/>
        <v>3473063.3010370992</v>
      </c>
      <c r="O458" s="102">
        <f t="shared" si="80"/>
        <v>3473063.3010370992</v>
      </c>
      <c r="P458" s="135">
        <f t="shared" si="76"/>
        <v>7.8525856049617697E-4</v>
      </c>
    </row>
    <row r="459" spans="1:16" outlineLevel="2" x14ac:dyDescent="0.25">
      <c r="A459" s="100" t="str">
        <f>'3820 PASIVOS CALIFICACIÓN Y ...'!A399</f>
        <v>TRANSPORTES ANDINOS EN LIQUIDACION SAS</v>
      </c>
      <c r="B459" s="100">
        <f>'3820 PASIVOS CALIFICACIÓN Y ...'!B399</f>
        <v>800204987</v>
      </c>
      <c r="C459" s="57"/>
      <c r="D459" s="57"/>
      <c r="E459" s="100" t="s">
        <v>558</v>
      </c>
      <c r="F459" s="100" t="s">
        <v>793</v>
      </c>
      <c r="G459" s="136">
        <v>45499</v>
      </c>
      <c r="H459" s="116">
        <v>143.66999999999999</v>
      </c>
      <c r="I459" s="111">
        <v>144.02000000000001</v>
      </c>
      <c r="J459" s="111">
        <f t="shared" si="77"/>
        <v>1.0024361383726597</v>
      </c>
      <c r="K459" s="137" t="s">
        <v>447</v>
      </c>
      <c r="L459" s="101">
        <f>'3820 PASIVOS CALIFICACIÓN Y ...'!G399</f>
        <v>2852061</v>
      </c>
      <c r="M459" s="101">
        <f t="shared" si="78"/>
        <v>2852061</v>
      </c>
      <c r="N459" s="101">
        <f t="shared" si="79"/>
        <v>2859009.0152432662</v>
      </c>
      <c r="O459" s="102">
        <f t="shared" si="80"/>
        <v>2859009.0152432662</v>
      </c>
      <c r="P459" s="135">
        <f t="shared" si="76"/>
        <v>6.4642107245356485E-4</v>
      </c>
    </row>
    <row r="460" spans="1:16" outlineLevel="2" x14ac:dyDescent="0.25">
      <c r="A460" s="100" t="str">
        <f>'3820 PASIVOS CALIFICACIÓN Y ...'!A400</f>
        <v>TRANSPORTES ANDINOS EN LIQUIDACION SAS</v>
      </c>
      <c r="B460" s="100">
        <f>'3820 PASIVOS CALIFICACIÓN Y ...'!B400</f>
        <v>800204987</v>
      </c>
      <c r="C460" s="57"/>
      <c r="D460" s="57"/>
      <c r="E460" s="100" t="s">
        <v>558</v>
      </c>
      <c r="F460" s="100" t="s">
        <v>794</v>
      </c>
      <c r="G460" s="136">
        <v>45499</v>
      </c>
      <c r="H460" s="116">
        <v>143.66999999999999</v>
      </c>
      <c r="I460" s="111">
        <v>144.02000000000001</v>
      </c>
      <c r="J460" s="111">
        <f t="shared" si="77"/>
        <v>1.0024361383726597</v>
      </c>
      <c r="K460" s="137" t="s">
        <v>448</v>
      </c>
      <c r="L460" s="101">
        <f>'3820 PASIVOS CALIFICACIÓN Y ...'!G400</f>
        <v>3230492</v>
      </c>
      <c r="M460" s="101">
        <f t="shared" si="78"/>
        <v>3230492</v>
      </c>
      <c r="N460" s="101">
        <f t="shared" si="79"/>
        <v>3238361.92552377</v>
      </c>
      <c r="O460" s="102">
        <f t="shared" si="80"/>
        <v>3238361.92552377</v>
      </c>
      <c r="P460" s="135">
        <f t="shared" si="76"/>
        <v>7.3219265057537742E-4</v>
      </c>
    </row>
    <row r="461" spans="1:16" outlineLevel="2" x14ac:dyDescent="0.25">
      <c r="A461" s="100" t="str">
        <f>'3820 PASIVOS CALIFICACIÓN Y ...'!A401</f>
        <v>TRANSPORTES ANDINOS EN LIQUIDACION SAS</v>
      </c>
      <c r="B461" s="100">
        <f>'3820 PASIVOS CALIFICACIÓN Y ...'!B401</f>
        <v>800204987</v>
      </c>
      <c r="C461" s="57"/>
      <c r="D461" s="57"/>
      <c r="E461" s="100" t="s">
        <v>558</v>
      </c>
      <c r="F461" s="100" t="s">
        <v>795</v>
      </c>
      <c r="G461" s="136">
        <v>45506</v>
      </c>
      <c r="H461" s="116">
        <v>143.66999999999999</v>
      </c>
      <c r="I461" s="111">
        <v>144.02000000000001</v>
      </c>
      <c r="J461" s="111">
        <f t="shared" si="77"/>
        <v>1.0024361383726597</v>
      </c>
      <c r="K461" s="137" t="s">
        <v>449</v>
      </c>
      <c r="L461" s="101">
        <f>'3820 PASIVOS CALIFICACIÓN Y ...'!G401</f>
        <v>3794078</v>
      </c>
      <c r="M461" s="101">
        <f t="shared" si="78"/>
        <v>3794078</v>
      </c>
      <c r="N461" s="101">
        <f t="shared" si="79"/>
        <v>3803320.8990046638</v>
      </c>
      <c r="O461" s="102">
        <f t="shared" si="80"/>
        <v>3803320.8990046638</v>
      </c>
      <c r="P461" s="135">
        <f t="shared" si="76"/>
        <v>8.5992970337327157E-4</v>
      </c>
    </row>
    <row r="462" spans="1:16" outlineLevel="2" x14ac:dyDescent="0.25">
      <c r="A462" s="100" t="str">
        <f>'3820 PASIVOS CALIFICACIÓN Y ...'!A402</f>
        <v>TRANSPORTES ANDINOS EN LIQUIDACION SAS</v>
      </c>
      <c r="B462" s="100">
        <f>'3820 PASIVOS CALIFICACIÓN Y ...'!B402</f>
        <v>800204987</v>
      </c>
      <c r="C462" s="57"/>
      <c r="D462" s="57"/>
      <c r="E462" s="100" t="s">
        <v>558</v>
      </c>
      <c r="F462" s="100" t="s">
        <v>796</v>
      </c>
      <c r="G462" s="136">
        <v>45506</v>
      </c>
      <c r="H462" s="116">
        <v>143.66999999999999</v>
      </c>
      <c r="I462" s="111">
        <v>144.02000000000001</v>
      </c>
      <c r="J462" s="111">
        <f t="shared" si="77"/>
        <v>1.0024361383726597</v>
      </c>
      <c r="K462" s="137" t="s">
        <v>450</v>
      </c>
      <c r="L462" s="101">
        <f>'3820 PASIVOS CALIFICACIÓN Y ...'!G402</f>
        <v>4364602</v>
      </c>
      <c r="M462" s="101">
        <f t="shared" si="78"/>
        <v>4364602</v>
      </c>
      <c r="N462" s="101">
        <f t="shared" si="79"/>
        <v>4375234.7744135875</v>
      </c>
      <c r="O462" s="102">
        <f t="shared" si="80"/>
        <v>4375234.7744135875</v>
      </c>
      <c r="P462" s="135">
        <f t="shared" si="76"/>
        <v>9.8923925739069886E-4</v>
      </c>
    </row>
    <row r="463" spans="1:16" outlineLevel="2" x14ac:dyDescent="0.25">
      <c r="A463" s="100" t="str">
        <f>'3820 PASIVOS CALIFICACIÓN Y ...'!A403</f>
        <v>TRANSPORTES ANDINOS EN LIQUIDACION SAS</v>
      </c>
      <c r="B463" s="100">
        <f>'3820 PASIVOS CALIFICACIÓN Y ...'!B403</f>
        <v>800204987</v>
      </c>
      <c r="C463" s="57"/>
      <c r="D463" s="57"/>
      <c r="E463" s="100" t="s">
        <v>558</v>
      </c>
      <c r="F463" s="100" t="s">
        <v>797</v>
      </c>
      <c r="G463" s="136">
        <v>45518</v>
      </c>
      <c r="H463" s="116">
        <v>143.66999999999999</v>
      </c>
      <c r="I463" s="111">
        <v>144.02000000000001</v>
      </c>
      <c r="J463" s="111">
        <f t="shared" si="77"/>
        <v>1.0024361383726597</v>
      </c>
      <c r="K463" s="137" t="s">
        <v>451</v>
      </c>
      <c r="L463" s="101">
        <f>'3820 PASIVOS CALIFICACIÓN Y ...'!G403</f>
        <v>4055921</v>
      </c>
      <c r="M463" s="101">
        <f t="shared" si="78"/>
        <v>4055921</v>
      </c>
      <c r="N463" s="101">
        <f t="shared" si="79"/>
        <v>4065801.7847845759</v>
      </c>
      <c r="O463" s="102">
        <f t="shared" si="80"/>
        <v>4065801.7847845759</v>
      </c>
      <c r="P463" s="135">
        <f t="shared" si="76"/>
        <v>9.192765521519122E-4</v>
      </c>
    </row>
    <row r="464" spans="1:16" outlineLevel="2" x14ac:dyDescent="0.25">
      <c r="A464" s="100" t="str">
        <f>'3820 PASIVOS CALIFICACIÓN Y ...'!A404</f>
        <v>TRANSPORTES ANDINOS EN LIQUIDACION SAS</v>
      </c>
      <c r="B464" s="100">
        <f>'3820 PASIVOS CALIFICACIÓN Y ...'!B404</f>
        <v>800204987</v>
      </c>
      <c r="C464" s="57"/>
      <c r="D464" s="57"/>
      <c r="E464" s="100" t="s">
        <v>558</v>
      </c>
      <c r="F464" s="100" t="s">
        <v>798</v>
      </c>
      <c r="G464" s="136">
        <v>45518</v>
      </c>
      <c r="H464" s="116">
        <v>143.66999999999999</v>
      </c>
      <c r="I464" s="111">
        <v>144.02000000000001</v>
      </c>
      <c r="J464" s="111">
        <f t="shared" si="77"/>
        <v>1.0024361383726597</v>
      </c>
      <c r="K464" s="137" t="s">
        <v>452</v>
      </c>
      <c r="L464" s="101">
        <f>'3820 PASIVOS CALIFICACIÓN Y ...'!G404</f>
        <v>3681698</v>
      </c>
      <c r="M464" s="101">
        <f t="shared" si="78"/>
        <v>3681698</v>
      </c>
      <c r="N464" s="101">
        <f t="shared" si="79"/>
        <v>3690667.1257743444</v>
      </c>
      <c r="O464" s="102">
        <f t="shared" si="80"/>
        <v>3690667.1257743444</v>
      </c>
      <c r="P464" s="135">
        <f t="shared" si="76"/>
        <v>8.344587193647487E-4</v>
      </c>
    </row>
    <row r="465" spans="1:16" outlineLevel="2" x14ac:dyDescent="0.25">
      <c r="A465" s="100" t="str">
        <f>'3820 PASIVOS CALIFICACIÓN Y ...'!A405</f>
        <v>TRANSPORTES ANDINOS EN LIQUIDACION SAS</v>
      </c>
      <c r="B465" s="100">
        <f>'3820 PASIVOS CALIFICACIÓN Y ...'!B405</f>
        <v>800204987</v>
      </c>
      <c r="C465" s="57"/>
      <c r="D465" s="57"/>
      <c r="E465" s="100" t="s">
        <v>558</v>
      </c>
      <c r="F465" s="100" t="s">
        <v>799</v>
      </c>
      <c r="G465" s="136">
        <v>45518</v>
      </c>
      <c r="H465" s="116">
        <v>143.66999999999999</v>
      </c>
      <c r="I465" s="111">
        <v>144.02000000000001</v>
      </c>
      <c r="J465" s="111">
        <f t="shared" si="77"/>
        <v>1.0024361383726597</v>
      </c>
      <c r="K465" s="137" t="s">
        <v>453</v>
      </c>
      <c r="L465" s="101">
        <f>'3820 PASIVOS CALIFICACIÓN Y ...'!G405</f>
        <v>3997968</v>
      </c>
      <c r="M465" s="101">
        <f t="shared" si="78"/>
        <v>3997968</v>
      </c>
      <c r="N465" s="101">
        <f t="shared" si="79"/>
        <v>4007707.6032574652</v>
      </c>
      <c r="O465" s="102">
        <f t="shared" si="80"/>
        <v>4007707.6032574652</v>
      </c>
      <c r="P465" s="135">
        <f t="shared" si="76"/>
        <v>9.061414753033099E-4</v>
      </c>
    </row>
    <row r="466" spans="1:16" outlineLevel="2" x14ac:dyDescent="0.25">
      <c r="A466" s="100" t="str">
        <f>'3820 PASIVOS CALIFICACIÓN Y ...'!A406</f>
        <v>TRANSPORTES ANDINOS EN LIQUIDACION SAS</v>
      </c>
      <c r="B466" s="100">
        <f>'3820 PASIVOS CALIFICACIÓN Y ...'!B406</f>
        <v>800204987</v>
      </c>
      <c r="C466" s="57"/>
      <c r="D466" s="57"/>
      <c r="E466" s="100" t="s">
        <v>558</v>
      </c>
      <c r="F466" s="100" t="s">
        <v>800</v>
      </c>
      <c r="G466" s="136">
        <v>45518</v>
      </c>
      <c r="H466" s="116">
        <v>143.66999999999999</v>
      </c>
      <c r="I466" s="111">
        <v>144.02000000000001</v>
      </c>
      <c r="J466" s="111">
        <f t="shared" si="77"/>
        <v>1.0024361383726597</v>
      </c>
      <c r="K466" s="137" t="s">
        <v>454</v>
      </c>
      <c r="L466" s="101">
        <f>'3820 PASIVOS CALIFICACIÓN Y ...'!G406</f>
        <v>3886256</v>
      </c>
      <c r="M466" s="101">
        <f t="shared" si="78"/>
        <v>3886256</v>
      </c>
      <c r="N466" s="101">
        <f t="shared" si="79"/>
        <v>3895723.457367579</v>
      </c>
      <c r="O466" s="102">
        <f t="shared" si="80"/>
        <v>3895723.457367579</v>
      </c>
      <c r="P466" s="135">
        <f t="shared" si="76"/>
        <v>8.8082189383365255E-4</v>
      </c>
    </row>
    <row r="467" spans="1:16" outlineLevel="2" x14ac:dyDescent="0.25">
      <c r="A467" s="100" t="str">
        <f>'3820 PASIVOS CALIFICACIÓN Y ...'!A407</f>
        <v>TRANSPORTES ANDINOS EN LIQUIDACION SAS</v>
      </c>
      <c r="B467" s="100">
        <f>'3820 PASIVOS CALIFICACIÓN Y ...'!B407</f>
        <v>800204987</v>
      </c>
      <c r="C467" s="57"/>
      <c r="D467" s="57"/>
      <c r="E467" s="100" t="s">
        <v>558</v>
      </c>
      <c r="F467" s="100" t="s">
        <v>801</v>
      </c>
      <c r="G467" s="136">
        <v>45518</v>
      </c>
      <c r="H467" s="116">
        <v>143.66999999999999</v>
      </c>
      <c r="I467" s="111">
        <v>144.02000000000001</v>
      </c>
      <c r="J467" s="111">
        <f t="shared" si="77"/>
        <v>1.0024361383726597</v>
      </c>
      <c r="K467" s="137" t="s">
        <v>455</v>
      </c>
      <c r="L467" s="101">
        <f>'3820 PASIVOS CALIFICACIÓN Y ...'!G407</f>
        <v>4096095</v>
      </c>
      <c r="M467" s="101">
        <f t="shared" si="78"/>
        <v>4096095</v>
      </c>
      <c r="N467" s="101">
        <f t="shared" si="79"/>
        <v>4106073.6542075593</v>
      </c>
      <c r="O467" s="102">
        <f t="shared" si="80"/>
        <v>4106073.6542075593</v>
      </c>
      <c r="P467" s="135">
        <f t="shared" si="76"/>
        <v>9.2838200963152068E-4</v>
      </c>
    </row>
    <row r="468" spans="1:16" outlineLevel="2" x14ac:dyDescent="0.25">
      <c r="A468" s="100" t="str">
        <f>'3820 PASIVOS CALIFICACIÓN Y ...'!A408</f>
        <v>TRANSPORTES ANDINOS EN LIQUIDACION SAS</v>
      </c>
      <c r="B468" s="100">
        <f>'3820 PASIVOS CALIFICACIÓN Y ...'!B408</f>
        <v>800204987</v>
      </c>
      <c r="C468" s="57"/>
      <c r="D468" s="57"/>
      <c r="E468" s="100" t="s">
        <v>558</v>
      </c>
      <c r="F468" s="100" t="s">
        <v>802</v>
      </c>
      <c r="G468" s="136">
        <v>45518</v>
      </c>
      <c r="H468" s="116">
        <v>143.66999999999999</v>
      </c>
      <c r="I468" s="111">
        <v>144.02000000000001</v>
      </c>
      <c r="J468" s="111">
        <f t="shared" si="77"/>
        <v>1.0024361383726597</v>
      </c>
      <c r="K468" s="137" t="s">
        <v>456</v>
      </c>
      <c r="L468" s="101">
        <f>'3820 PASIVOS CALIFICACIÓN Y ...'!G408</f>
        <v>3824741</v>
      </c>
      <c r="M468" s="101">
        <f t="shared" si="78"/>
        <v>3824741</v>
      </c>
      <c r="N468" s="101">
        <f t="shared" si="79"/>
        <v>3834058.5983155845</v>
      </c>
      <c r="O468" s="102">
        <f t="shared" si="80"/>
        <v>3834058.5983155845</v>
      </c>
      <c r="P468" s="135">
        <f t="shared" si="76"/>
        <v>8.6687948787810627E-4</v>
      </c>
    </row>
    <row r="469" spans="1:16" outlineLevel="2" x14ac:dyDescent="0.25">
      <c r="A469" s="100" t="str">
        <f>'3820 PASIVOS CALIFICACIÓN Y ...'!A409</f>
        <v>TRANSPORTES ANDINOS EN LIQUIDACION SAS</v>
      </c>
      <c r="B469" s="100">
        <f>'3820 PASIVOS CALIFICACIÓN Y ...'!B409</f>
        <v>800204987</v>
      </c>
      <c r="C469" s="57"/>
      <c r="D469" s="57"/>
      <c r="E469" s="100" t="s">
        <v>558</v>
      </c>
      <c r="F469" s="100" t="s">
        <v>803</v>
      </c>
      <c r="G469" s="136">
        <v>45518</v>
      </c>
      <c r="H469" s="116">
        <v>143.66999999999999</v>
      </c>
      <c r="I469" s="111">
        <v>144.02000000000001</v>
      </c>
      <c r="J469" s="111">
        <f t="shared" si="77"/>
        <v>1.0024361383726597</v>
      </c>
      <c r="K469" s="137" t="s">
        <v>457</v>
      </c>
      <c r="L469" s="101">
        <f>'3820 PASIVOS CALIFICACIÓN Y ...'!G409</f>
        <v>906271</v>
      </c>
      <c r="M469" s="101">
        <f t="shared" si="78"/>
        <v>906271</v>
      </c>
      <c r="N469" s="101">
        <f t="shared" si="79"/>
        <v>908478.80155912868</v>
      </c>
      <c r="O469" s="102">
        <f t="shared" si="80"/>
        <v>908478.80155912868</v>
      </c>
      <c r="P469" s="135">
        <f t="shared" si="76"/>
        <v>2.0540678188634979E-4</v>
      </c>
    </row>
    <row r="470" spans="1:16" outlineLevel="2" x14ac:dyDescent="0.25">
      <c r="A470" s="100" t="str">
        <f>'3820 PASIVOS CALIFICACIÓN Y ...'!A410</f>
        <v>TRANSPORTES ANDINOS EN LIQUIDACION SAS</v>
      </c>
      <c r="B470" s="100">
        <f>'3820 PASIVOS CALIFICACIÓN Y ...'!B410</f>
        <v>800204987</v>
      </c>
      <c r="C470" s="57"/>
      <c r="D470" s="57"/>
      <c r="E470" s="100" t="s">
        <v>558</v>
      </c>
      <c r="F470" s="100" t="s">
        <v>804</v>
      </c>
      <c r="G470" s="136">
        <v>45527</v>
      </c>
      <c r="H470" s="116">
        <v>143.66999999999999</v>
      </c>
      <c r="I470" s="111">
        <v>144.02000000000001</v>
      </c>
      <c r="J470" s="111">
        <f t="shared" si="77"/>
        <v>1.0024361383726597</v>
      </c>
      <c r="K470" s="137" t="s">
        <v>458</v>
      </c>
      <c r="L470" s="101">
        <f>'3820 PASIVOS CALIFICACIÓN Y ...'!G410</f>
        <v>3545917</v>
      </c>
      <c r="M470" s="101">
        <f t="shared" si="78"/>
        <v>3545917</v>
      </c>
      <c r="N470" s="101">
        <f t="shared" si="79"/>
        <v>3554555.3444699664</v>
      </c>
      <c r="O470" s="102">
        <f t="shared" si="80"/>
        <v>3554555.3444699664</v>
      </c>
      <c r="P470" s="135">
        <f t="shared" si="76"/>
        <v>8.0368388683528416E-4</v>
      </c>
    </row>
    <row r="471" spans="1:16" outlineLevel="2" x14ac:dyDescent="0.25">
      <c r="A471" s="100" t="str">
        <f>'3820 PASIVOS CALIFICACIÓN Y ...'!A411</f>
        <v>TRANSPORTES ANDINOS EN LIQUIDACION SAS</v>
      </c>
      <c r="B471" s="100">
        <f>'3820 PASIVOS CALIFICACIÓN Y ...'!B411</f>
        <v>800204987</v>
      </c>
      <c r="C471" s="57"/>
      <c r="D471" s="57"/>
      <c r="E471" s="100" t="s">
        <v>558</v>
      </c>
      <c r="F471" s="100" t="s">
        <v>805</v>
      </c>
      <c r="G471" s="136">
        <v>45527</v>
      </c>
      <c r="H471" s="116">
        <v>143.66999999999999</v>
      </c>
      <c r="I471" s="111">
        <v>144.02000000000001</v>
      </c>
      <c r="J471" s="111">
        <f t="shared" si="77"/>
        <v>1.0024361383726597</v>
      </c>
      <c r="K471" s="137" t="s">
        <v>459</v>
      </c>
      <c r="L471" s="101">
        <f>'3820 PASIVOS CALIFICACIÓN Y ...'!G411</f>
        <v>3964240</v>
      </c>
      <c r="M471" s="101">
        <f t="shared" si="78"/>
        <v>3964240</v>
      </c>
      <c r="N471" s="101">
        <f t="shared" si="79"/>
        <v>3973897.4371824325</v>
      </c>
      <c r="O471" s="102">
        <f t="shared" si="80"/>
        <v>3973897.4371824325</v>
      </c>
      <c r="P471" s="135">
        <f t="shared" si="76"/>
        <v>8.9849700699365116E-4</v>
      </c>
    </row>
    <row r="472" spans="1:16" outlineLevel="2" x14ac:dyDescent="0.25">
      <c r="A472" s="100" t="str">
        <f>'3820 PASIVOS CALIFICACIÓN Y ...'!A412</f>
        <v>TRANSPORTES ANDINOS EN LIQUIDACION SAS</v>
      </c>
      <c r="B472" s="100">
        <f>'3820 PASIVOS CALIFICACIÓN Y ...'!B412</f>
        <v>800204987</v>
      </c>
      <c r="C472" s="57"/>
      <c r="D472" s="57"/>
      <c r="E472" s="100" t="s">
        <v>558</v>
      </c>
      <c r="F472" s="100" t="s">
        <v>806</v>
      </c>
      <c r="G472" s="136">
        <v>45527</v>
      </c>
      <c r="H472" s="116">
        <v>143.66999999999999</v>
      </c>
      <c r="I472" s="111">
        <v>144.02000000000001</v>
      </c>
      <c r="J472" s="111">
        <f t="shared" si="77"/>
        <v>1.0024361383726597</v>
      </c>
      <c r="K472" s="137" t="s">
        <v>460</v>
      </c>
      <c r="L472" s="101">
        <f>'3820 PASIVOS CALIFICACIÓN Y ...'!G412</f>
        <v>3762700</v>
      </c>
      <c r="M472" s="101">
        <f t="shared" si="78"/>
        <v>3762700</v>
      </c>
      <c r="N472" s="101">
        <f t="shared" si="79"/>
        <v>3771866.4578548064</v>
      </c>
      <c r="O472" s="102">
        <f t="shared" si="80"/>
        <v>3771866.4578548064</v>
      </c>
      <c r="P472" s="135">
        <f t="shared" si="76"/>
        <v>8.5281786375572901E-4</v>
      </c>
    </row>
    <row r="473" spans="1:16" outlineLevel="2" x14ac:dyDescent="0.25">
      <c r="A473" s="100" t="str">
        <f>'3820 PASIVOS CALIFICACIÓN Y ...'!A413</f>
        <v>TRANSPORTES ANDINOS EN LIQUIDACION SAS</v>
      </c>
      <c r="B473" s="100">
        <f>'3820 PASIVOS CALIFICACIÓN Y ...'!B413</f>
        <v>800204987</v>
      </c>
      <c r="C473" s="57"/>
      <c r="D473" s="57"/>
      <c r="E473" s="100" t="s">
        <v>558</v>
      </c>
      <c r="F473" s="100" t="s">
        <v>807</v>
      </c>
      <c r="G473" s="136">
        <v>45527</v>
      </c>
      <c r="H473" s="116">
        <v>143.66999999999999</v>
      </c>
      <c r="I473" s="111">
        <v>144.02000000000001</v>
      </c>
      <c r="J473" s="111">
        <f t="shared" si="77"/>
        <v>1.0024361383726597</v>
      </c>
      <c r="K473" s="137" t="s">
        <v>461</v>
      </c>
      <c r="L473" s="101">
        <f>'3820 PASIVOS CALIFICACIÓN Y ...'!G413</f>
        <v>3668850</v>
      </c>
      <c r="M473" s="101">
        <f t="shared" si="78"/>
        <v>3668850</v>
      </c>
      <c r="N473" s="101">
        <f t="shared" si="79"/>
        <v>3677787.8262685323</v>
      </c>
      <c r="O473" s="102">
        <f t="shared" si="80"/>
        <v>3677787.8262685323</v>
      </c>
      <c r="P473" s="135">
        <f t="shared" si="76"/>
        <v>8.3154671364716996E-4</v>
      </c>
    </row>
    <row r="474" spans="1:16" outlineLevel="2" x14ac:dyDescent="0.25">
      <c r="A474" s="100" t="str">
        <f>'3820 PASIVOS CALIFICACIÓN Y ...'!A414</f>
        <v>TRANSPORTES ANDINOS EN LIQUIDACION SAS</v>
      </c>
      <c r="B474" s="100">
        <f>'3820 PASIVOS CALIFICACIÓN Y ...'!B414</f>
        <v>800204987</v>
      </c>
      <c r="C474" s="57"/>
      <c r="D474" s="57"/>
      <c r="E474" s="100" t="s">
        <v>558</v>
      </c>
      <c r="F474" s="100" t="s">
        <v>808</v>
      </c>
      <c r="G474" s="136">
        <v>45527</v>
      </c>
      <c r="H474" s="116">
        <v>143.66999999999999</v>
      </c>
      <c r="I474" s="111">
        <v>144.02000000000001</v>
      </c>
      <c r="J474" s="111">
        <f t="shared" si="77"/>
        <v>1.0024361383726597</v>
      </c>
      <c r="K474" s="137" t="s">
        <v>462</v>
      </c>
      <c r="L474" s="101">
        <f>'3820 PASIVOS CALIFICACIÓN Y ...'!G414</f>
        <v>2186588</v>
      </c>
      <c r="M474" s="101">
        <f t="shared" si="78"/>
        <v>2186588</v>
      </c>
      <c r="N474" s="101">
        <f t="shared" si="79"/>
        <v>2191914.8309319969</v>
      </c>
      <c r="O474" s="102">
        <f t="shared" si="80"/>
        <v>2191914.8309319969</v>
      </c>
      <c r="P474" s="135">
        <f t="shared" si="76"/>
        <v>4.9559127942007386E-4</v>
      </c>
    </row>
    <row r="475" spans="1:16" outlineLevel="2" x14ac:dyDescent="0.25">
      <c r="A475" s="100" t="str">
        <f>'3820 PASIVOS CALIFICACIÓN Y ...'!A415</f>
        <v>TRANSPORTES ANDINOS EN LIQUIDACION SAS</v>
      </c>
      <c r="B475" s="100">
        <f>'3820 PASIVOS CALIFICACIÓN Y ...'!B415</f>
        <v>800204987</v>
      </c>
      <c r="C475" s="57"/>
      <c r="D475" s="57"/>
      <c r="E475" s="100" t="s">
        <v>558</v>
      </c>
      <c r="F475" s="100" t="s">
        <v>809</v>
      </c>
      <c r="G475" s="136">
        <v>45541</v>
      </c>
      <c r="H475" s="111">
        <v>144.02000000000001</v>
      </c>
      <c r="I475" s="111">
        <v>144.02000000000001</v>
      </c>
      <c r="J475" s="111">
        <f t="shared" si="77"/>
        <v>1</v>
      </c>
      <c r="K475" s="137" t="s">
        <v>463</v>
      </c>
      <c r="L475" s="101">
        <f>'3820 PASIVOS CALIFICACIÓN Y ...'!G415</f>
        <v>3733843</v>
      </c>
      <c r="M475" s="101">
        <f t="shared" si="78"/>
        <v>3733843</v>
      </c>
      <c r="N475" s="101">
        <f t="shared" si="79"/>
        <v>3733843</v>
      </c>
      <c r="O475" s="102">
        <f t="shared" si="80"/>
        <v>3733843</v>
      </c>
      <c r="P475" s="135">
        <f t="shared" si="76"/>
        <v>8.4422077145072081E-4</v>
      </c>
    </row>
    <row r="476" spans="1:16" outlineLevel="2" x14ac:dyDescent="0.25">
      <c r="A476" s="100" t="str">
        <f>'3820 PASIVOS CALIFICACIÓN Y ...'!A416</f>
        <v>TRANSPORTES ANDINOS EN LIQUIDACION SAS</v>
      </c>
      <c r="B476" s="100">
        <f>'3820 PASIVOS CALIFICACIÓN Y ...'!B416</f>
        <v>800204987</v>
      </c>
      <c r="C476" s="57"/>
      <c r="D476" s="57"/>
      <c r="E476" s="100" t="s">
        <v>558</v>
      </c>
      <c r="F476" s="100" t="s">
        <v>810</v>
      </c>
      <c r="G476" s="136">
        <v>45541</v>
      </c>
      <c r="H476" s="111">
        <v>144.02000000000001</v>
      </c>
      <c r="I476" s="111">
        <v>144.02000000000001</v>
      </c>
      <c r="J476" s="111">
        <f t="shared" si="77"/>
        <v>1</v>
      </c>
      <c r="K476" s="137" t="s">
        <v>464</v>
      </c>
      <c r="L476" s="101">
        <f>'3820 PASIVOS CALIFICACIÓN Y ...'!G416</f>
        <v>3868833</v>
      </c>
      <c r="M476" s="101">
        <f t="shared" si="78"/>
        <v>3868833</v>
      </c>
      <c r="N476" s="101">
        <f t="shared" si="79"/>
        <v>3868833</v>
      </c>
      <c r="O476" s="102">
        <f t="shared" si="80"/>
        <v>3868833</v>
      </c>
      <c r="P476" s="135">
        <f t="shared" si="76"/>
        <v>8.7474196956701354E-4</v>
      </c>
    </row>
    <row r="477" spans="1:16" outlineLevel="2" x14ac:dyDescent="0.25">
      <c r="A477" s="100" t="str">
        <f>'3820 PASIVOS CALIFICACIÓN Y ...'!A417</f>
        <v>TRANSPORTES ANDINOS EN LIQUIDACION SAS</v>
      </c>
      <c r="B477" s="100">
        <f>'3820 PASIVOS CALIFICACIÓN Y ...'!B417</f>
        <v>800204987</v>
      </c>
      <c r="C477" s="57"/>
      <c r="D477" s="57"/>
      <c r="E477" s="100" t="s">
        <v>558</v>
      </c>
      <c r="F477" s="100" t="s">
        <v>811</v>
      </c>
      <c r="G477" s="136">
        <v>45541</v>
      </c>
      <c r="H477" s="111">
        <v>144.02000000000001</v>
      </c>
      <c r="I477" s="111">
        <v>144.02000000000001</v>
      </c>
      <c r="J477" s="111">
        <f t="shared" si="77"/>
        <v>1</v>
      </c>
      <c r="K477" s="137" t="s">
        <v>465</v>
      </c>
      <c r="L477" s="101">
        <f>'3820 PASIVOS CALIFICACIÓN Y ...'!G417</f>
        <v>3710934</v>
      </c>
      <c r="M477" s="101">
        <f t="shared" si="78"/>
        <v>3710934</v>
      </c>
      <c r="N477" s="101">
        <f t="shared" si="79"/>
        <v>3710934</v>
      </c>
      <c r="O477" s="102">
        <f t="shared" si="80"/>
        <v>3710934</v>
      </c>
      <c r="P477" s="135">
        <f t="shared" si="76"/>
        <v>8.3904105348904848E-4</v>
      </c>
    </row>
    <row r="478" spans="1:16" outlineLevel="2" x14ac:dyDescent="0.25">
      <c r="A478" s="100" t="str">
        <f>'3820 PASIVOS CALIFICACIÓN Y ...'!A418</f>
        <v>TRANSPORTES ANDINOS EN LIQUIDACION SAS</v>
      </c>
      <c r="B478" s="100">
        <f>'3820 PASIVOS CALIFICACIÓN Y ...'!B418</f>
        <v>800204987</v>
      </c>
      <c r="C478" s="57"/>
      <c r="D478" s="57"/>
      <c r="E478" s="100" t="s">
        <v>558</v>
      </c>
      <c r="F478" s="100" t="s">
        <v>812</v>
      </c>
      <c r="G478" s="136">
        <v>45541</v>
      </c>
      <c r="H478" s="111">
        <v>144.02000000000001</v>
      </c>
      <c r="I478" s="111">
        <v>144.02000000000001</v>
      </c>
      <c r="J478" s="111">
        <f t="shared" si="77"/>
        <v>1</v>
      </c>
      <c r="K478" s="137" t="s">
        <v>466</v>
      </c>
      <c r="L478" s="101">
        <f>'3820 PASIVOS CALIFICACIÓN Y ...'!G418</f>
        <v>4049176</v>
      </c>
      <c r="M478" s="101">
        <f t="shared" si="78"/>
        <v>4049176</v>
      </c>
      <c r="N478" s="101">
        <f t="shared" si="79"/>
        <v>4049176</v>
      </c>
      <c r="O478" s="102">
        <f t="shared" si="80"/>
        <v>4049176</v>
      </c>
      <c r="P478" s="135">
        <f t="shared" si="76"/>
        <v>9.1551746724748313E-4</v>
      </c>
    </row>
    <row r="479" spans="1:16" outlineLevel="2" x14ac:dyDescent="0.25">
      <c r="A479" s="100" t="str">
        <f>'3820 PASIVOS CALIFICACIÓN Y ...'!A419</f>
        <v>TRANSPORTES ANDINOS EN LIQUIDACION SAS</v>
      </c>
      <c r="B479" s="100">
        <f>'3820 PASIVOS CALIFICACIÓN Y ...'!B419</f>
        <v>800204987</v>
      </c>
      <c r="C479" s="57"/>
      <c r="D479" s="57"/>
      <c r="E479" s="100" t="s">
        <v>558</v>
      </c>
      <c r="F479" s="100" t="s">
        <v>813</v>
      </c>
      <c r="G479" s="136">
        <v>45541</v>
      </c>
      <c r="H479" s="111">
        <v>144.02000000000001</v>
      </c>
      <c r="I479" s="111">
        <v>144.02000000000001</v>
      </c>
      <c r="J479" s="111">
        <f t="shared" si="77"/>
        <v>1</v>
      </c>
      <c r="K479" s="137" t="s">
        <v>467</v>
      </c>
      <c r="L479" s="101">
        <f>'3820 PASIVOS CALIFICACIÓN Y ...'!G419</f>
        <v>3022767</v>
      </c>
      <c r="M479" s="101">
        <f t="shared" si="78"/>
        <v>3022767</v>
      </c>
      <c r="N479" s="101">
        <f t="shared" si="79"/>
        <v>3022767</v>
      </c>
      <c r="O479" s="102">
        <f t="shared" si="80"/>
        <v>3022767</v>
      </c>
      <c r="P479" s="135">
        <f t="shared" si="76"/>
        <v>6.8344670321054772E-4</v>
      </c>
    </row>
    <row r="480" spans="1:16" outlineLevel="2" x14ac:dyDescent="0.25">
      <c r="A480" s="100" t="str">
        <f>'3820 PASIVOS CALIFICACIÓN Y ...'!A420</f>
        <v>TRANSPORTES ANDINOS EN LIQUIDACION SAS</v>
      </c>
      <c r="B480" s="100">
        <f>'3820 PASIVOS CALIFICACIÓN Y ...'!B420</f>
        <v>800204987</v>
      </c>
      <c r="C480" s="57"/>
      <c r="D480" s="57"/>
      <c r="E480" s="100" t="s">
        <v>558</v>
      </c>
      <c r="F480" s="100" t="s">
        <v>814</v>
      </c>
      <c r="G480" s="136">
        <v>45541</v>
      </c>
      <c r="H480" s="111">
        <v>144.02000000000001</v>
      </c>
      <c r="I480" s="111">
        <v>144.02000000000001</v>
      </c>
      <c r="J480" s="111">
        <f t="shared" si="77"/>
        <v>1</v>
      </c>
      <c r="K480" s="137" t="s">
        <v>468</v>
      </c>
      <c r="L480" s="101">
        <f>'3820 PASIVOS CALIFICACIÓN Y ...'!G420</f>
        <v>3583701</v>
      </c>
      <c r="M480" s="101">
        <f t="shared" si="78"/>
        <v>3583701</v>
      </c>
      <c r="N480" s="101">
        <f t="shared" si="79"/>
        <v>3583701</v>
      </c>
      <c r="O480" s="102">
        <f t="shared" si="80"/>
        <v>3583701</v>
      </c>
      <c r="P480" s="135">
        <f t="shared" si="76"/>
        <v>8.1027371072343423E-4</v>
      </c>
    </row>
    <row r="481" spans="1:16" outlineLevel="2" x14ac:dyDescent="0.25">
      <c r="A481" s="100" t="str">
        <f>'3820 PASIVOS CALIFICACIÓN Y ...'!A421</f>
        <v>TRANSPORTES ANDINOS EN LIQUIDACION SAS</v>
      </c>
      <c r="B481" s="100">
        <f>'3820 PASIVOS CALIFICACIÓN Y ...'!B421</f>
        <v>800204987</v>
      </c>
      <c r="C481" s="57"/>
      <c r="D481" s="57"/>
      <c r="E481" s="100" t="s">
        <v>558</v>
      </c>
      <c r="F481" s="100" t="s">
        <v>815</v>
      </c>
      <c r="G481" s="136">
        <v>45541</v>
      </c>
      <c r="H481" s="111">
        <v>144.02000000000001</v>
      </c>
      <c r="I481" s="111">
        <v>144.02000000000001</v>
      </c>
      <c r="J481" s="111">
        <f t="shared" si="77"/>
        <v>1</v>
      </c>
      <c r="K481" s="137" t="s">
        <v>469</v>
      </c>
      <c r="L481" s="101">
        <f>'3820 PASIVOS CALIFICACIÓN Y ...'!G421</f>
        <v>3389276</v>
      </c>
      <c r="M481" s="101">
        <f t="shared" si="78"/>
        <v>3389276</v>
      </c>
      <c r="N481" s="101">
        <f t="shared" si="79"/>
        <v>3389276</v>
      </c>
      <c r="O481" s="102">
        <f t="shared" si="80"/>
        <v>3389276</v>
      </c>
      <c r="P481" s="135">
        <f t="shared" si="76"/>
        <v>7.6631427710790556E-4</v>
      </c>
    </row>
    <row r="482" spans="1:16" outlineLevel="1" x14ac:dyDescent="0.25">
      <c r="A482" s="104" t="s">
        <v>520</v>
      </c>
      <c r="B482" s="100"/>
      <c r="C482" s="57"/>
      <c r="D482" s="57"/>
      <c r="E482" s="100"/>
      <c r="F482" s="100"/>
      <c r="G482" s="136"/>
      <c r="H482" s="111"/>
      <c r="I482" s="111"/>
      <c r="J482" s="111"/>
      <c r="K482" s="137"/>
      <c r="L482" s="101">
        <f>SUBTOTAL(9,L454:L481)</f>
        <v>98788771</v>
      </c>
      <c r="M482" s="101">
        <f>SUBTOTAL(9,M454:M481)</f>
        <v>98788771</v>
      </c>
      <c r="N482" s="101">
        <f>SUBTOTAL(9,N454:N481)</f>
        <v>98967657.227813736</v>
      </c>
      <c r="O482" s="102">
        <f>SUBTOTAL(9,O454:O481)</f>
        <v>98967657.227813736</v>
      </c>
      <c r="P482" s="135">
        <f t="shared" si="76"/>
        <v>2.2376557325397832E-2</v>
      </c>
    </row>
    <row r="483" spans="1:16" outlineLevel="2" x14ac:dyDescent="0.25">
      <c r="A483" s="100" t="str">
        <f>'3820 PASIVOS CALIFICACIÓN Y ...'!A423</f>
        <v>TRANSPORTES Y LOGISTICA PASAMAR SAS</v>
      </c>
      <c r="B483" s="100">
        <f>'3820 PASIVOS CALIFICACIÓN Y ...'!B423</f>
        <v>901003462</v>
      </c>
      <c r="C483" s="57"/>
      <c r="D483" s="57"/>
      <c r="E483" s="100" t="s">
        <v>558</v>
      </c>
      <c r="F483" s="100" t="s">
        <v>816</v>
      </c>
      <c r="G483" s="58">
        <v>45528</v>
      </c>
      <c r="H483" s="116">
        <v>143.66999999999999</v>
      </c>
      <c r="I483" s="111">
        <v>144.02000000000001</v>
      </c>
      <c r="J483" s="111">
        <f t="shared" ref="J483:J488" si="81">I483/H483</f>
        <v>1.0024361383726597</v>
      </c>
      <c r="K483" s="54" t="s">
        <v>207</v>
      </c>
      <c r="L483" s="101">
        <f>'3820 PASIVOS CALIFICACIÓN Y ...'!G423</f>
        <v>2722500</v>
      </c>
      <c r="M483" s="101">
        <f t="shared" ref="M483:M488" si="82">L483</f>
        <v>2722500</v>
      </c>
      <c r="N483" s="101">
        <f t="shared" ref="N483:N488" si="83">J483*L483</f>
        <v>2729132.3867195658</v>
      </c>
      <c r="O483" s="102">
        <f t="shared" ref="O483:O488" si="84">N483</f>
        <v>2729132.3867195658</v>
      </c>
      <c r="P483" s="135">
        <f t="shared" si="76"/>
        <v>6.1705600607940363E-4</v>
      </c>
    </row>
    <row r="484" spans="1:16" outlineLevel="2" x14ac:dyDescent="0.25">
      <c r="A484" s="100" t="str">
        <f>'3820 PASIVOS CALIFICACIÓN Y ...'!A424</f>
        <v>TRANSPORTES Y LOGISTICA PASAMAR SAS</v>
      </c>
      <c r="B484" s="100">
        <f>'3820 PASIVOS CALIFICACIÓN Y ...'!B424</f>
        <v>901003462</v>
      </c>
      <c r="C484" s="57"/>
      <c r="D484" s="57"/>
      <c r="E484" s="100" t="s">
        <v>558</v>
      </c>
      <c r="F484" s="100" t="s">
        <v>817</v>
      </c>
      <c r="G484" s="58">
        <v>45528</v>
      </c>
      <c r="H484" s="116">
        <v>143.66999999999999</v>
      </c>
      <c r="I484" s="111">
        <v>144.02000000000001</v>
      </c>
      <c r="J484" s="111">
        <f t="shared" si="81"/>
        <v>1.0024361383726597</v>
      </c>
      <c r="K484" s="54" t="s">
        <v>208</v>
      </c>
      <c r="L484" s="101">
        <f>'3820 PASIVOS CALIFICACIÓN Y ...'!G424</f>
        <v>2970000</v>
      </c>
      <c r="M484" s="101">
        <f t="shared" si="82"/>
        <v>2970000</v>
      </c>
      <c r="N484" s="101">
        <f t="shared" si="83"/>
        <v>2977235.3309667991</v>
      </c>
      <c r="O484" s="102">
        <f t="shared" si="84"/>
        <v>2977235.3309667991</v>
      </c>
      <c r="P484" s="135">
        <f t="shared" si="76"/>
        <v>6.7315200663207672E-4</v>
      </c>
    </row>
    <row r="485" spans="1:16" outlineLevel="2" x14ac:dyDescent="0.25">
      <c r="A485" s="100" t="str">
        <f>'3820 PASIVOS CALIFICACIÓN Y ...'!A425</f>
        <v>TRANSPORTES Y LOGISTICA PASAMAR SAS</v>
      </c>
      <c r="B485" s="100">
        <f>'3820 PASIVOS CALIFICACIÓN Y ...'!B425</f>
        <v>901003462</v>
      </c>
      <c r="C485" s="57"/>
      <c r="D485" s="57"/>
      <c r="E485" s="100" t="s">
        <v>558</v>
      </c>
      <c r="F485" s="100" t="s">
        <v>818</v>
      </c>
      <c r="G485" s="58">
        <v>45547</v>
      </c>
      <c r="H485" s="116">
        <v>143.66999999999999</v>
      </c>
      <c r="I485" s="111">
        <v>144.02000000000001</v>
      </c>
      <c r="J485" s="111">
        <f t="shared" si="81"/>
        <v>1.0024361383726597</v>
      </c>
      <c r="K485" s="54" t="s">
        <v>209</v>
      </c>
      <c r="L485" s="101">
        <f>'3820 PASIVOS CALIFICACIÓN Y ...'!G425</f>
        <v>3069000</v>
      </c>
      <c r="M485" s="101">
        <f t="shared" si="82"/>
        <v>3069000</v>
      </c>
      <c r="N485" s="101">
        <f t="shared" si="83"/>
        <v>3076476.5086656925</v>
      </c>
      <c r="O485" s="102">
        <f t="shared" si="84"/>
        <v>3076476.5086656925</v>
      </c>
      <c r="P485" s="135">
        <f t="shared" si="76"/>
        <v>6.9559040685314595E-4</v>
      </c>
    </row>
    <row r="486" spans="1:16" outlineLevel="2" x14ac:dyDescent="0.25">
      <c r="A486" s="100" t="str">
        <f>'3820 PASIVOS CALIFICACIÓN Y ...'!A426</f>
        <v>TRANSPORTES Y LOGISTICA PASAMAR SAS</v>
      </c>
      <c r="B486" s="100">
        <f>'3820 PASIVOS CALIFICACIÓN Y ...'!B426</f>
        <v>901003462</v>
      </c>
      <c r="C486" s="57"/>
      <c r="D486" s="57"/>
      <c r="E486" s="100" t="s">
        <v>558</v>
      </c>
      <c r="F486" s="100" t="s">
        <v>819</v>
      </c>
      <c r="G486" s="58">
        <v>45559</v>
      </c>
      <c r="H486" s="116">
        <v>143.66999999999999</v>
      </c>
      <c r="I486" s="111">
        <v>144.02000000000001</v>
      </c>
      <c r="J486" s="111">
        <f t="shared" si="81"/>
        <v>1.0024361383726597</v>
      </c>
      <c r="K486" s="54" t="s">
        <v>210</v>
      </c>
      <c r="L486" s="101">
        <f>'3820 PASIVOS CALIFICACIÓN Y ...'!G426</f>
        <v>792000</v>
      </c>
      <c r="M486" s="101">
        <f t="shared" si="82"/>
        <v>792000</v>
      </c>
      <c r="N486" s="101">
        <f t="shared" si="83"/>
        <v>793929.4215911465</v>
      </c>
      <c r="O486" s="102">
        <f t="shared" si="84"/>
        <v>793929.4215911465</v>
      </c>
      <c r="P486" s="135">
        <f t="shared" si="76"/>
        <v>1.7950720176855382E-4</v>
      </c>
    </row>
    <row r="487" spans="1:16" outlineLevel="2" x14ac:dyDescent="0.25">
      <c r="A487" s="100" t="str">
        <f>'3820 PASIVOS CALIFICACIÓN Y ...'!A427</f>
        <v>TRANSPORTES Y LOGISTICA PASAMAR SAS</v>
      </c>
      <c r="B487" s="100">
        <f>'3820 PASIVOS CALIFICACIÓN Y ...'!B427</f>
        <v>901003462</v>
      </c>
      <c r="C487" s="57"/>
      <c r="D487" s="57"/>
      <c r="E487" s="100" t="s">
        <v>558</v>
      </c>
      <c r="F487" s="100" t="s">
        <v>820</v>
      </c>
      <c r="G487" s="58">
        <v>45537</v>
      </c>
      <c r="H487" s="116">
        <v>143.66999999999999</v>
      </c>
      <c r="I487" s="111">
        <v>144.02000000000001</v>
      </c>
      <c r="J487" s="111">
        <f t="shared" si="81"/>
        <v>1.0024361383726597</v>
      </c>
      <c r="K487" s="54" t="s">
        <v>211</v>
      </c>
      <c r="L487" s="101">
        <f>'3820 PASIVOS CALIFICACIÓN Y ...'!G427</f>
        <v>45286</v>
      </c>
      <c r="M487" s="101">
        <f t="shared" si="82"/>
        <v>45286</v>
      </c>
      <c r="N487" s="101">
        <f t="shared" si="83"/>
        <v>45396.322962344268</v>
      </c>
      <c r="O487" s="102">
        <f t="shared" si="84"/>
        <v>45396.322962344268</v>
      </c>
      <c r="P487" s="135">
        <f t="shared" si="76"/>
        <v>1.0264094872841829E-5</v>
      </c>
    </row>
    <row r="488" spans="1:16" outlineLevel="2" x14ac:dyDescent="0.25">
      <c r="A488" s="100" t="str">
        <f>'3820 PASIVOS CALIFICACIÓN Y ...'!A428</f>
        <v>TRANSPORTES Y LOGISTICA PASAMAR SAS</v>
      </c>
      <c r="B488" s="100">
        <f>'3820 PASIVOS CALIFICACIÓN Y ...'!B428</f>
        <v>901003462</v>
      </c>
      <c r="C488" s="57"/>
      <c r="D488" s="57"/>
      <c r="E488" s="100" t="s">
        <v>558</v>
      </c>
      <c r="F488" s="100" t="s">
        <v>821</v>
      </c>
      <c r="G488" s="58">
        <v>45562</v>
      </c>
      <c r="H488" s="116">
        <v>143.66999999999999</v>
      </c>
      <c r="I488" s="111">
        <v>144.02000000000001</v>
      </c>
      <c r="J488" s="111">
        <f t="shared" si="81"/>
        <v>1.0024361383726597</v>
      </c>
      <c r="K488" s="54" t="s">
        <v>212</v>
      </c>
      <c r="L488" s="101">
        <f>'3820 PASIVOS CALIFICACIÓN Y ...'!G428</f>
        <v>81259</v>
      </c>
      <c r="M488" s="101">
        <f t="shared" si="82"/>
        <v>81259</v>
      </c>
      <c r="N488" s="101">
        <f t="shared" si="83"/>
        <v>81456.95816802395</v>
      </c>
      <c r="O488" s="102">
        <f t="shared" si="84"/>
        <v>81456.95816802395</v>
      </c>
      <c r="P488" s="135">
        <f t="shared" si="76"/>
        <v>1.8417393571352165E-5</v>
      </c>
    </row>
    <row r="489" spans="1:16" outlineLevel="1" x14ac:dyDescent="0.25">
      <c r="A489" s="104" t="s">
        <v>521</v>
      </c>
      <c r="B489" s="100"/>
      <c r="C489" s="57"/>
      <c r="D489" s="57"/>
      <c r="E489" s="100"/>
      <c r="F489" s="100"/>
      <c r="G489" s="58"/>
      <c r="H489" s="116"/>
      <c r="I489" s="111"/>
      <c r="J489" s="111"/>
      <c r="K489" s="54"/>
      <c r="L489" s="101">
        <f>SUBTOTAL(9,L483:L488)</f>
        <v>9680045</v>
      </c>
      <c r="M489" s="101">
        <f>SUBTOTAL(9,M483:M488)</f>
        <v>9680045</v>
      </c>
      <c r="N489" s="101">
        <f>SUBTOTAL(9,N483:N488)</f>
        <v>9703626.9290735703</v>
      </c>
      <c r="O489" s="102">
        <f>SUBTOTAL(9,O483:O488)</f>
        <v>9703626.9290735703</v>
      </c>
      <c r="P489" s="135">
        <f t="shared" si="76"/>
        <v>2.1939871097773739E-3</v>
      </c>
    </row>
    <row r="490" spans="1:16" outlineLevel="2" x14ac:dyDescent="0.25">
      <c r="A490" s="100" t="str">
        <f>'3820 PASIVOS CALIFICACIÓN Y ...'!A430</f>
        <v>UNIQUE SERVICES COLOMBIA S A S</v>
      </c>
      <c r="B490" s="100">
        <f>'3820 PASIVOS CALIFICACIÓN Y ...'!B430</f>
        <v>901055312</v>
      </c>
      <c r="C490" s="57"/>
      <c r="D490" s="57"/>
      <c r="E490" s="100" t="s">
        <v>558</v>
      </c>
      <c r="F490" s="100" t="s">
        <v>822</v>
      </c>
      <c r="G490" s="54" t="s">
        <v>298</v>
      </c>
      <c r="H490" s="111">
        <v>144.02000000000001</v>
      </c>
      <c r="I490" s="111">
        <v>144.02000000000001</v>
      </c>
      <c r="J490" s="111">
        <f>I490/H490</f>
        <v>1</v>
      </c>
      <c r="K490" s="138" t="s">
        <v>293</v>
      </c>
      <c r="L490" s="101">
        <f>'3820 PASIVOS CALIFICACIÓN Y ...'!G430</f>
        <v>4699796</v>
      </c>
      <c r="M490" s="101">
        <f>L490</f>
        <v>4699796</v>
      </c>
      <c r="N490" s="101">
        <f>J490*L490</f>
        <v>4699796</v>
      </c>
      <c r="O490" s="102">
        <f>N490</f>
        <v>4699796</v>
      </c>
      <c r="P490" s="135">
        <f t="shared" si="76"/>
        <v>1.0626224521976453E-3</v>
      </c>
    </row>
    <row r="491" spans="1:16" outlineLevel="2" x14ac:dyDescent="0.25">
      <c r="A491" s="100" t="str">
        <f>'3820 PASIVOS CALIFICACIÓN Y ...'!A431</f>
        <v>UNIQUE SERVICES COLOMBIA S A S</v>
      </c>
      <c r="B491" s="100">
        <f>'3820 PASIVOS CALIFICACIÓN Y ...'!B431</f>
        <v>901055312</v>
      </c>
      <c r="C491" s="57"/>
      <c r="D491" s="57"/>
      <c r="E491" s="100" t="s">
        <v>558</v>
      </c>
      <c r="F491" s="100" t="s">
        <v>823</v>
      </c>
      <c r="G491" s="54" t="s">
        <v>298</v>
      </c>
      <c r="H491" s="111">
        <v>144.02000000000001</v>
      </c>
      <c r="I491" s="111">
        <v>144.02000000000001</v>
      </c>
      <c r="J491" s="111">
        <f>I491/H491</f>
        <v>1</v>
      </c>
      <c r="K491" s="138" t="s">
        <v>294</v>
      </c>
      <c r="L491" s="101">
        <f>'3820 PASIVOS CALIFICACIÓN Y ...'!G431</f>
        <v>9627767</v>
      </c>
      <c r="M491" s="101">
        <f>L491</f>
        <v>9627767</v>
      </c>
      <c r="N491" s="101">
        <f>J491*L491</f>
        <v>9627767</v>
      </c>
      <c r="O491" s="102">
        <f>N491</f>
        <v>9627767</v>
      </c>
      <c r="P491" s="135">
        <f t="shared" si="76"/>
        <v>2.1768352027891351E-3</v>
      </c>
    </row>
    <row r="492" spans="1:16" outlineLevel="2" x14ac:dyDescent="0.25">
      <c r="A492" s="100" t="str">
        <f>'3820 PASIVOS CALIFICACIÓN Y ...'!A432</f>
        <v>UNIQUE SERVICES COLOMBIA S A S</v>
      </c>
      <c r="B492" s="100">
        <f>'3820 PASIVOS CALIFICACIÓN Y ...'!B432</f>
        <v>901055312</v>
      </c>
      <c r="C492" s="57"/>
      <c r="D492" s="57"/>
      <c r="E492" s="100" t="s">
        <v>558</v>
      </c>
      <c r="F492" s="100" t="s">
        <v>824</v>
      </c>
      <c r="G492" s="54" t="s">
        <v>298</v>
      </c>
      <c r="H492" s="111">
        <v>144.02000000000001</v>
      </c>
      <c r="I492" s="111">
        <v>144.02000000000001</v>
      </c>
      <c r="J492" s="111">
        <f>I492/H492</f>
        <v>1</v>
      </c>
      <c r="K492" s="54" t="s">
        <v>295</v>
      </c>
      <c r="L492" s="101">
        <f>'3820 PASIVOS CALIFICACIÓN Y ...'!G432</f>
        <v>1387659</v>
      </c>
      <c r="M492" s="101">
        <f>L492</f>
        <v>1387659</v>
      </c>
      <c r="N492" s="101">
        <f>J492*L492</f>
        <v>1387659</v>
      </c>
      <c r="O492" s="102">
        <f>N492</f>
        <v>1387659</v>
      </c>
      <c r="P492" s="135">
        <f t="shared" si="76"/>
        <v>3.137492796270587E-4</v>
      </c>
    </row>
    <row r="493" spans="1:16" outlineLevel="2" x14ac:dyDescent="0.25">
      <c r="A493" s="100" t="str">
        <f>'3820 PASIVOS CALIFICACIÓN Y ...'!A433</f>
        <v>UNIQUE SERVICES COLOMBIA S A S</v>
      </c>
      <c r="B493" s="100">
        <f>'3820 PASIVOS CALIFICACIÓN Y ...'!B433</f>
        <v>901055312</v>
      </c>
      <c r="C493" s="57"/>
      <c r="D493" s="57"/>
      <c r="E493" s="100" t="s">
        <v>558</v>
      </c>
      <c r="F493" s="100" t="s">
        <v>825</v>
      </c>
      <c r="G493" s="54" t="s">
        <v>298</v>
      </c>
      <c r="H493" s="111">
        <v>144.02000000000001</v>
      </c>
      <c r="I493" s="111">
        <v>144.02000000000001</v>
      </c>
      <c r="J493" s="111">
        <f>I493/H493</f>
        <v>1</v>
      </c>
      <c r="K493" s="54" t="s">
        <v>296</v>
      </c>
      <c r="L493" s="101">
        <f>'3820 PASIVOS CALIFICACIÓN Y ...'!G433</f>
        <v>6371405</v>
      </c>
      <c r="M493" s="101">
        <f>L493</f>
        <v>6371405</v>
      </c>
      <c r="N493" s="101">
        <f>J493*L493</f>
        <v>6371405</v>
      </c>
      <c r="O493" s="102">
        <f>N493</f>
        <v>6371405</v>
      </c>
      <c r="P493" s="135">
        <f t="shared" si="76"/>
        <v>1.4405727408262692E-3</v>
      </c>
    </row>
    <row r="494" spans="1:16" outlineLevel="2" x14ac:dyDescent="0.25">
      <c r="A494" s="100" t="str">
        <f>'3820 PASIVOS CALIFICACIÓN Y ...'!A434</f>
        <v>UNIQUE SERVICES COLOMBIA S A S</v>
      </c>
      <c r="B494" s="100">
        <f>'3820 PASIVOS CALIFICACIÓN Y ...'!B434</f>
        <v>901055312</v>
      </c>
      <c r="C494" s="57"/>
      <c r="D494" s="57"/>
      <c r="E494" s="100" t="s">
        <v>558</v>
      </c>
      <c r="F494" s="100" t="s">
        <v>826</v>
      </c>
      <c r="G494" s="54" t="s">
        <v>298</v>
      </c>
      <c r="H494" s="111">
        <v>144.02000000000001</v>
      </c>
      <c r="I494" s="111">
        <v>144.02000000000001</v>
      </c>
      <c r="J494" s="111">
        <f>I494/H494</f>
        <v>1</v>
      </c>
      <c r="K494" s="54" t="s">
        <v>297</v>
      </c>
      <c r="L494" s="101">
        <f>'3820 PASIVOS CALIFICACIÓN Y ...'!G434</f>
        <v>13061840</v>
      </c>
      <c r="M494" s="101">
        <f>L494</f>
        <v>13061840</v>
      </c>
      <c r="N494" s="101">
        <f>J494*L494</f>
        <v>13061840</v>
      </c>
      <c r="O494" s="102">
        <f>N494</f>
        <v>13061840</v>
      </c>
      <c r="P494" s="135">
        <f t="shared" si="76"/>
        <v>2.9532780680296099E-3</v>
      </c>
    </row>
    <row r="495" spans="1:16" outlineLevel="1" x14ac:dyDescent="0.25">
      <c r="A495" s="104" t="s">
        <v>522</v>
      </c>
      <c r="B495" s="100"/>
      <c r="C495" s="57"/>
      <c r="D495" s="57"/>
      <c r="E495" s="100"/>
      <c r="F495" s="100"/>
      <c r="G495" s="54"/>
      <c r="H495" s="111"/>
      <c r="I495" s="111"/>
      <c r="J495" s="111"/>
      <c r="K495" s="54"/>
      <c r="L495" s="101">
        <f>SUBTOTAL(9,L490:L494)</f>
        <v>35148467</v>
      </c>
      <c r="M495" s="101">
        <f>SUBTOTAL(9,M490:M494)</f>
        <v>35148467</v>
      </c>
      <c r="N495" s="101">
        <f>SUBTOTAL(9,N490:N494)</f>
        <v>35148467</v>
      </c>
      <c r="O495" s="102">
        <f>SUBTOTAL(9,O490:O494)</f>
        <v>35148467</v>
      </c>
      <c r="P495" s="135">
        <f t="shared" si="76"/>
        <v>7.9470577434697185E-3</v>
      </c>
    </row>
    <row r="496" spans="1:16" outlineLevel="2" x14ac:dyDescent="0.25">
      <c r="A496" s="100" t="str">
        <f>'3820 PASIVOS CALIFICACIÓN Y ...'!A436</f>
        <v>VELAQUIMICOS SAS</v>
      </c>
      <c r="B496" s="100">
        <f>'3820 PASIVOS CALIFICACIÓN Y ...'!B436</f>
        <v>830002372</v>
      </c>
      <c r="C496" s="57"/>
      <c r="D496" s="57"/>
      <c r="E496" s="100" t="s">
        <v>558</v>
      </c>
      <c r="F496" s="100" t="s">
        <v>827</v>
      </c>
      <c r="G496" s="58">
        <v>45442</v>
      </c>
      <c r="H496" s="111">
        <v>142.91999999999999</v>
      </c>
      <c r="I496" s="111">
        <v>144.02000000000001</v>
      </c>
      <c r="J496" s="111">
        <f t="shared" ref="J496:J502" si="85">I496/H496</f>
        <v>1.0076966134900645</v>
      </c>
      <c r="K496" s="54" t="s">
        <v>279</v>
      </c>
      <c r="L496" s="101">
        <f>'3820 PASIVOS CALIFICACIÓN Y ...'!G436</f>
        <v>9934290</v>
      </c>
      <c r="M496" s="101">
        <f t="shared" ref="M496:M502" si="86">L496</f>
        <v>9934290</v>
      </c>
      <c r="N496" s="101">
        <f t="shared" ref="N496:N502" si="87">J496*L496</f>
        <v>10010750.390428212</v>
      </c>
      <c r="O496" s="102">
        <f t="shared" ref="O496:O502" si="88">N496</f>
        <v>10010750.390428212</v>
      </c>
      <c r="P496" s="135">
        <f t="shared" si="76"/>
        <v>2.2634276313728001E-3</v>
      </c>
    </row>
    <row r="497" spans="1:16" outlineLevel="2" x14ac:dyDescent="0.25">
      <c r="A497" s="100" t="str">
        <f>'3820 PASIVOS CALIFICACIÓN Y ...'!A437</f>
        <v>VELAQUIMICOS SAS</v>
      </c>
      <c r="B497" s="100">
        <f>'3820 PASIVOS CALIFICACIÓN Y ...'!B437</f>
        <v>830002372</v>
      </c>
      <c r="C497" s="57"/>
      <c r="D497" s="57"/>
      <c r="E497" s="100" t="s">
        <v>558</v>
      </c>
      <c r="F497" s="100" t="s">
        <v>828</v>
      </c>
      <c r="G497" s="58">
        <v>45467</v>
      </c>
      <c r="H497" s="110">
        <v>143.38</v>
      </c>
      <c r="I497" s="111">
        <v>144.02000000000001</v>
      </c>
      <c r="J497" s="111">
        <f t="shared" si="85"/>
        <v>1.004463662993444</v>
      </c>
      <c r="K497" s="54" t="s">
        <v>280</v>
      </c>
      <c r="L497" s="101">
        <f>'3820 PASIVOS CALIFICACIÓN Y ...'!G437</f>
        <v>1128715</v>
      </c>
      <c r="M497" s="101">
        <f t="shared" si="86"/>
        <v>1128715</v>
      </c>
      <c r="N497" s="101">
        <f t="shared" si="87"/>
        <v>1133753.2033756452</v>
      </c>
      <c r="O497" s="102">
        <f t="shared" si="88"/>
        <v>1133753.2033756452</v>
      </c>
      <c r="P497" s="135">
        <f t="shared" si="76"/>
        <v>2.5634125590939767E-4</v>
      </c>
    </row>
    <row r="498" spans="1:16" outlineLevel="2" x14ac:dyDescent="0.25">
      <c r="A498" s="100" t="str">
        <f>'3820 PASIVOS CALIFICACIÓN Y ...'!A438</f>
        <v>VELAQUIMICOS SAS</v>
      </c>
      <c r="B498" s="100">
        <f>'3820 PASIVOS CALIFICACIÓN Y ...'!B438</f>
        <v>830002372</v>
      </c>
      <c r="C498" s="57"/>
      <c r="D498" s="57"/>
      <c r="E498" s="100" t="s">
        <v>558</v>
      </c>
      <c r="F498" s="100" t="s">
        <v>829</v>
      </c>
      <c r="G498" s="58">
        <v>45469</v>
      </c>
      <c r="H498" s="110">
        <v>143.38</v>
      </c>
      <c r="I498" s="111">
        <v>144.02000000000001</v>
      </c>
      <c r="J498" s="111">
        <f t="shared" si="85"/>
        <v>1.004463662993444</v>
      </c>
      <c r="K498" s="54" t="s">
        <v>281</v>
      </c>
      <c r="L498" s="101">
        <f>'3820 PASIVOS CALIFICACIÓN Y ...'!G438</f>
        <v>760410</v>
      </c>
      <c r="M498" s="101">
        <f t="shared" si="86"/>
        <v>760410</v>
      </c>
      <c r="N498" s="101">
        <f t="shared" si="87"/>
        <v>763804.2139768448</v>
      </c>
      <c r="O498" s="102">
        <f t="shared" si="88"/>
        <v>763804.2139768448</v>
      </c>
      <c r="P498" s="135">
        <f t="shared" si="76"/>
        <v>1.7269590145082249E-4</v>
      </c>
    </row>
    <row r="499" spans="1:16" outlineLevel="2" x14ac:dyDescent="0.25">
      <c r="A499" s="100" t="str">
        <f>'3820 PASIVOS CALIFICACIÓN Y ...'!A439</f>
        <v>VELAQUIMICOS SAS</v>
      </c>
      <c r="B499" s="100">
        <f>'3820 PASIVOS CALIFICACIÓN Y ...'!B439</f>
        <v>830002372</v>
      </c>
      <c r="C499" s="57"/>
      <c r="D499" s="57"/>
      <c r="E499" s="100" t="s">
        <v>558</v>
      </c>
      <c r="F499" s="100" t="s">
        <v>830</v>
      </c>
      <c r="G499" s="58">
        <v>45491</v>
      </c>
      <c r="H499" s="118">
        <v>143.66999999999999</v>
      </c>
      <c r="I499" s="111">
        <v>144.02000000000001</v>
      </c>
      <c r="J499" s="111">
        <f t="shared" si="85"/>
        <v>1.0024361383726597</v>
      </c>
      <c r="K499" s="54" t="s">
        <v>282</v>
      </c>
      <c r="L499" s="101">
        <f>'3820 PASIVOS CALIFICACIÓN Y ...'!G439</f>
        <v>4372245</v>
      </c>
      <c r="M499" s="101">
        <f t="shared" si="86"/>
        <v>4372245</v>
      </c>
      <c r="N499" s="101">
        <f t="shared" si="87"/>
        <v>4382896.3938191691</v>
      </c>
      <c r="O499" s="102">
        <f t="shared" si="88"/>
        <v>4382896.3938191691</v>
      </c>
      <c r="P499" s="135">
        <f t="shared" si="76"/>
        <v>9.9097154721786672E-4</v>
      </c>
    </row>
    <row r="500" spans="1:16" outlineLevel="2" x14ac:dyDescent="0.25">
      <c r="A500" s="100" t="str">
        <f>'3820 PASIVOS CALIFICACIÓN Y ...'!A440</f>
        <v>VELAQUIMICOS SAS</v>
      </c>
      <c r="B500" s="100">
        <f>'3820 PASIVOS CALIFICACIÓN Y ...'!B440</f>
        <v>830002372</v>
      </c>
      <c r="C500" s="57"/>
      <c r="D500" s="57"/>
      <c r="E500" s="100" t="s">
        <v>558</v>
      </c>
      <c r="F500" s="100" t="s">
        <v>831</v>
      </c>
      <c r="G500" s="58">
        <v>45496</v>
      </c>
      <c r="H500" s="118">
        <v>143.66999999999999</v>
      </c>
      <c r="I500" s="111">
        <v>144.02000000000001</v>
      </c>
      <c r="J500" s="111">
        <f t="shared" si="85"/>
        <v>1.0024361383726597</v>
      </c>
      <c r="K500" s="54" t="s">
        <v>283</v>
      </c>
      <c r="L500" s="101">
        <f>'3820 PASIVOS CALIFICACIÓN Y ...'!G440</f>
        <v>748510</v>
      </c>
      <c r="M500" s="101">
        <f t="shared" si="86"/>
        <v>748510</v>
      </c>
      <c r="N500" s="101">
        <f t="shared" si="87"/>
        <v>750333.47393331944</v>
      </c>
      <c r="O500" s="102">
        <f t="shared" si="88"/>
        <v>750333.47393331944</v>
      </c>
      <c r="P500" s="135">
        <f t="shared" si="76"/>
        <v>1.6965017120679319E-4</v>
      </c>
    </row>
    <row r="501" spans="1:16" outlineLevel="2" x14ac:dyDescent="0.25">
      <c r="A501" s="100" t="str">
        <f>'3820 PASIVOS CALIFICACIÓN Y ...'!A441</f>
        <v>VELAQUIMICOS SAS</v>
      </c>
      <c r="B501" s="100">
        <f>'3820 PASIVOS CALIFICACIÓN Y ...'!B441</f>
        <v>830002372</v>
      </c>
      <c r="C501" s="57"/>
      <c r="D501" s="57"/>
      <c r="E501" s="100" t="s">
        <v>558</v>
      </c>
      <c r="F501" s="100" t="s">
        <v>832</v>
      </c>
      <c r="G501" s="58">
        <v>45509</v>
      </c>
      <c r="H501" s="118">
        <v>143.66999999999999</v>
      </c>
      <c r="I501" s="111">
        <v>144.02000000000001</v>
      </c>
      <c r="J501" s="111">
        <f t="shared" si="85"/>
        <v>1.0024361383726597</v>
      </c>
      <c r="K501" s="54" t="s">
        <v>284</v>
      </c>
      <c r="L501" s="101">
        <f>'3820 PASIVOS CALIFICACIÓN Y ...'!G441</f>
        <v>10694700</v>
      </c>
      <c r="M501" s="101">
        <f t="shared" si="86"/>
        <v>10694700</v>
      </c>
      <c r="N501" s="101">
        <f t="shared" si="87"/>
        <v>10720753.769054083</v>
      </c>
      <c r="O501" s="102">
        <f t="shared" si="88"/>
        <v>10720753.769054083</v>
      </c>
      <c r="P501" s="135">
        <f t="shared" si="76"/>
        <v>2.423959180245142E-3</v>
      </c>
    </row>
    <row r="502" spans="1:16" outlineLevel="2" x14ac:dyDescent="0.25">
      <c r="A502" s="100" t="str">
        <f>'3820 PASIVOS CALIFICACIÓN Y ...'!A442</f>
        <v>VELAQUIMICOS SAS</v>
      </c>
      <c r="B502" s="100">
        <f>'3820 PASIVOS CALIFICACIÓN Y ...'!B442</f>
        <v>830002372</v>
      </c>
      <c r="C502" s="57"/>
      <c r="D502" s="57"/>
      <c r="E502" s="100" t="s">
        <v>558</v>
      </c>
      <c r="F502" s="100" t="s">
        <v>833</v>
      </c>
      <c r="G502" s="58">
        <v>45531</v>
      </c>
      <c r="H502" s="118">
        <v>143.66999999999999</v>
      </c>
      <c r="I502" s="111">
        <v>144.02000000000001</v>
      </c>
      <c r="J502" s="111">
        <f t="shared" si="85"/>
        <v>1.0024361383726597</v>
      </c>
      <c r="K502" s="54" t="s">
        <v>285</v>
      </c>
      <c r="L502" s="101">
        <f>'3820 PASIVOS CALIFICACIÓN Y ...'!G442</f>
        <v>9486595</v>
      </c>
      <c r="M502" s="101">
        <f t="shared" si="86"/>
        <v>9486595</v>
      </c>
      <c r="N502" s="101">
        <f t="shared" si="87"/>
        <v>9509705.6581053808</v>
      </c>
      <c r="O502" s="102">
        <f t="shared" si="88"/>
        <v>9509705.6581053808</v>
      </c>
      <c r="P502" s="135">
        <f t="shared" si="76"/>
        <v>2.1501415691433756E-3</v>
      </c>
    </row>
    <row r="503" spans="1:16" outlineLevel="1" x14ac:dyDescent="0.25">
      <c r="A503" s="37" t="s">
        <v>523</v>
      </c>
      <c r="B503" s="28"/>
      <c r="C503" s="30"/>
      <c r="D503" s="30"/>
      <c r="E503" s="28"/>
      <c r="F503" s="28"/>
      <c r="G503" s="42"/>
      <c r="H503" s="77"/>
      <c r="I503" s="75"/>
      <c r="J503" s="75"/>
      <c r="K503" s="38"/>
      <c r="L503" s="70">
        <f>SUBTOTAL(9,L496:L502)</f>
        <v>37125465</v>
      </c>
      <c r="M503" s="70">
        <f>SUBTOTAL(9,M496:M502)</f>
        <v>37125465</v>
      </c>
      <c r="N503" s="70">
        <f>SUBTOTAL(9,N496:N502)</f>
        <v>37271997.102692656</v>
      </c>
      <c r="O503" s="73">
        <f>SUBTOTAL(9,O496:O502)</f>
        <v>37271997.102692656</v>
      </c>
      <c r="P503" s="72">
        <f t="shared" si="76"/>
        <v>8.4271872565461984E-3</v>
      </c>
    </row>
    <row r="504" spans="1:16" x14ac:dyDescent="0.25">
      <c r="A504" s="37" t="s">
        <v>851</v>
      </c>
      <c r="B504" s="28"/>
      <c r="C504" s="30"/>
      <c r="D504" s="30"/>
      <c r="E504" s="28"/>
      <c r="F504" s="28"/>
      <c r="G504" s="42"/>
      <c r="H504" s="77"/>
      <c r="I504" s="75"/>
      <c r="J504" s="75"/>
      <c r="K504" s="38"/>
      <c r="L504" s="70">
        <f>SUBTOTAL(9,L185:L502)</f>
        <v>1944174869.5599999</v>
      </c>
      <c r="M504" s="70">
        <f>SUBTOTAL(9,M185:M502)</f>
        <v>1944174869.5599999</v>
      </c>
      <c r="N504" s="70">
        <f>SUBTOTAL(9,N185:N502)</f>
        <v>1950224248.5909276</v>
      </c>
      <c r="O504" s="70">
        <f>SUBTOTAL(9,O185:O502)</f>
        <v>1950224248.5909276</v>
      </c>
      <c r="P504" s="72">
        <f t="shared" si="76"/>
        <v>0.44094511195230629</v>
      </c>
    </row>
    <row r="505" spans="1:16" x14ac:dyDescent="0.25">
      <c r="A505" s="30" t="s">
        <v>850</v>
      </c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66">
        <f>L504+L164+L82</f>
        <v>2544206598.5813332</v>
      </c>
      <c r="M505" s="66">
        <f>M504+M164+M82</f>
        <v>2544206598.5813332</v>
      </c>
      <c r="N505" s="66">
        <f>N504+N164+N82+N179</f>
        <v>4422827684.7343044</v>
      </c>
      <c r="O505" s="66">
        <f>O504+O164+O82+O179</f>
        <v>4422827684.7343044</v>
      </c>
      <c r="P505" s="78">
        <f>P504+P164+P82+P179</f>
        <v>0.99999999999999978</v>
      </c>
    </row>
    <row r="507" spans="1:16" x14ac:dyDescent="0.25">
      <c r="L507" s="53">
        <f>+L505-'3820 PASIVOS CALIFICACIÓN Y ...'!G507</f>
        <v>0.30000019073486328</v>
      </c>
    </row>
  </sheetData>
  <sortState xmlns:xlrd2="http://schemas.microsoft.com/office/spreadsheetml/2017/richdata2" ref="A87:P159">
    <sortCondition ref="A87:A159"/>
  </sortState>
  <mergeCells count="12">
    <mergeCell ref="A183:P183"/>
    <mergeCell ref="A173:P173"/>
    <mergeCell ref="A182:P182"/>
    <mergeCell ref="A179:K179"/>
    <mergeCell ref="C1:D1"/>
    <mergeCell ref="C2:D2"/>
    <mergeCell ref="A8:P8"/>
    <mergeCell ref="A84:P84"/>
    <mergeCell ref="A166:P166"/>
    <mergeCell ref="A9:P9"/>
    <mergeCell ref="A85:P85"/>
    <mergeCell ref="A174:P174"/>
  </mergeCells>
  <phoneticPr fontId="4" type="noConversion"/>
  <dataValidations count="3">
    <dataValidation type="textLength" allowBlank="1" showInputMessage="1" showErrorMessage="1" errorTitle="Entrada no válida" error="Escriba un texto " promptTitle="Cualquier contenido" sqref="A185:C185 C169 A169 K26:K28 K21:K22 K16 K36 A31:C34 K41:K42 K46:K48 K51:K53 K61 K65:K67 K77:K79 C95 K208:K222 H212:H239 I500:J502 G248:H249 K468:K472 K273:K274 K294:K295 G294:H295 G310:H312 K350:K351 K376 G376:H376 K433:K435 G406:H410 K412:K414 I496:J498 I347:J347 K379:K381 K383:K385 K461:K466 G270:H270 K490:K491 K496:K497 K474:K480 K483:K487 G468:H472 G314:H324 G474:H480 G490:H491 G483:H487 G496:H497 G278:H278 G454:H459 G379:H381 G422:H431 G412:H414 K406:K410 G383:H385 K422:K431 G350:H351 K278 G273:H274 K270 G461:H466 I241:J241 G208:G239 K224:K239 K310:K312 G433:G435 G203:G204 K454:K459 H441:H450 K72:K74 A72:C75 G340:K340 K12:K14 A16:C19 A11:C14 A21:C24 K18:K19 A26:C29 K24 K31:K34 A36:C39 A41:C44 K38:K39 K44 A46:C49 A51:C54 A56:C59 K57:K59 A61:C61 A63:C63 A65:C68 K70 A70:C70 A87:B144 A146:B153 A155:B155 A157:C157 A159:B159 A164 G87:G144 G146:G153 A496:B502 I490:J492 K248:K249 G499:K499 G243:K243 G348:K348 G493:K493 G185:J185 A294:B308 I186:J195 A186:B195 K185:K195 G187:G195 G197:G201 A197:B201 I197:K201 I203:K204 A203:B204 A206:B206 I206:J206 I208:J239 A208:B239 A241:B241 A77:C80 I244:J246 G245:H246 K245:K246 A248:B265 G251:H265 I248:J265 K251:K265 A267:B268 G267:K268 I270:J271 A270:B271 A273:B276 G276:H276 I273:J276 K276 A278:B292 G280:H292 K280:K292 I278:J292 I294:J308 A243:B246 G297:H308 K297:K308 G327:G329 I310:J329 H325:H329 A310:B329 K314:K329 G331:K332 A331:B332 A334:B335 G334:K335 A337:B338 G338:H338 K338 I337:J338 A340:B340 I342:J343 G343:H343 K343 A342:B343 A345:B345 G345:K345 I349:J362 G353:H362 A347:B362 K353:K362 G364:K366 A364:B366 A368:B370 G368:K370 A372:B374 G373:H374 K373:K374 I372:J374 I376:J377 A376:B377 A379:B400 G387:H400 I379:J400 K387:K400 A402:B404 G402:K404 I406:J420 G416:H420 A406:B420 K416:K420 I422:J437 H433:H437 A422:B437 A439:B439 H439:J439 K452 G452:H452 A441:B452 I441:J452 I454:J481 A454:B481 A483:B488 I483:J488 I494:J494 A490:B494 J87:J164" xr:uid="{00000000-0002-0000-0100-000000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sqref="P171 B169 G186:H186 K169:P169 H203:H204 H208:H211 K164:P164 L185:P185 K159:N159 L483:O488 L496:O502 L490:O494 L77:P80 K87:O144 K146:N153 K155:N155 P176:P180 K157:N157 H187:H195 H197:H201 L197:O201 L203:O204 L206:P206 L208:O239 L241:P241 P440:P504 L248:O265 L267:O268 L270:O271 L273:O276 L278:O292 L243:O246 L310:O329 L331:O332 L334:O335 L337:O338 L340:P340 L342:O343 L345:P345 L347:O362 L364:O366 L368:O370 L372:O374 L376:O377 L379:O400 L402:O404 L406:O420 L422:O437 L439:P439 L441:O452 L454:O481 N161 L186:O195 P186:P205 P207:P240 P242:P339 P341:P344 P346:P438 L11:P14 L16:P19 L21:P24 L26:P29 L31:P34 L36:P39 L41:P44 L46:P49 L51:P54 L56:P59 L61:P61 L63:P63 L65:P68 L70:P70 L72:P75 L294:O308 K161 P87:P162" xr:uid="{00000000-0002-0000-0100-000001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sqref="D185 F496:F502 H161 I160:I164 G500:H502 D72:J75 D70:J70 D63:J63 D61:J61 D51:J54 D46:J49 D36:J39 D26:J29 D16:J19 F490:F494 F454:F481 F439 F406:F420 F379:F400 F372:F374 F364:F366 F345 F340 F334:F335 F310:F329 F278:F292 F270:F271 F248:F265 F241 F206 F197:F201 D146:F153 G481:H481 D169:J169 D155:I155 H146:H153 D161:F161 I158 I156 H87:H144 D87:F144 I87:I154 D157:I157 D159:I159 F185:F195 F203:F204 F208:F239 F243:F246 F267:F268 F273:F276 F294:F308 F331:F332 F337:F338 F342:F343 F347:F362 F368:F370 F376:F377 F402:F404 F422:F437 F441:F452 F483:F488 D11:J14 D21:J24 D31:J34 D41:J44 D56:J59 D65:J68 D77:J80" xr:uid="{00000000-0002-0000-0100-000003000000}">
      <formula1>#REF!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I616"/>
  <sheetViews>
    <sheetView topLeftCell="A81" zoomScale="72" zoomScaleNormal="52" workbookViewId="0">
      <selection activeCell="IW92" sqref="IW92"/>
    </sheetView>
  </sheetViews>
  <sheetFormatPr baseColWidth="10" defaultColWidth="9.140625" defaultRowHeight="15" outlineLevelRow="2" x14ac:dyDescent="0.25"/>
  <cols>
    <col min="1" max="1" width="71" bestFit="1" customWidth="1"/>
    <col min="2" max="2" width="22.42578125" customWidth="1"/>
    <col min="3" max="3" width="24.140625" customWidth="1"/>
    <col min="4" max="4" width="41.42578125" hidden="1" customWidth="1"/>
    <col min="5" max="5" width="22" customWidth="1"/>
    <col min="6" max="6" width="31.140625" bestFit="1" customWidth="1"/>
    <col min="7" max="7" width="33.28515625" style="16" bestFit="1" customWidth="1"/>
    <col min="8" max="8" width="40.42578125" bestFit="1" customWidth="1"/>
    <col min="9" max="255" width="8" hidden="1"/>
    <col min="256" max="256" width="13.85546875" customWidth="1"/>
    <col min="257" max="257" width="17.85546875" bestFit="1" customWidth="1"/>
    <col min="258" max="259" width="12.28515625" bestFit="1" customWidth="1"/>
    <col min="260" max="260" width="11" bestFit="1" customWidth="1"/>
    <col min="261" max="261" width="12" bestFit="1" customWidth="1"/>
  </cols>
  <sheetData>
    <row r="1" spans="1:8" x14ac:dyDescent="0.25">
      <c r="A1" s="1" t="s">
        <v>0</v>
      </c>
      <c r="B1" s="1">
        <v>32</v>
      </c>
      <c r="C1" s="153" t="s">
        <v>1</v>
      </c>
      <c r="D1" s="154"/>
      <c r="E1" s="154"/>
    </row>
    <row r="2" spans="1:8" x14ac:dyDescent="0.25">
      <c r="A2" s="1" t="s">
        <v>2</v>
      </c>
      <c r="B2" s="1">
        <v>3820</v>
      </c>
      <c r="C2" s="153" t="s">
        <v>26</v>
      </c>
      <c r="D2" s="154"/>
      <c r="E2" s="154"/>
    </row>
    <row r="3" spans="1:8" x14ac:dyDescent="0.25">
      <c r="A3" s="1" t="s">
        <v>3</v>
      </c>
      <c r="B3" s="1">
        <v>1</v>
      </c>
    </row>
    <row r="4" spans="1:8" x14ac:dyDescent="0.25">
      <c r="A4" s="1" t="s">
        <v>4</v>
      </c>
      <c r="B4" s="1">
        <v>811012461</v>
      </c>
    </row>
    <row r="5" spans="1:8" x14ac:dyDescent="0.25">
      <c r="A5" s="1" t="s">
        <v>5</v>
      </c>
      <c r="B5" s="4">
        <v>45543</v>
      </c>
    </row>
    <row r="6" spans="1:8" x14ac:dyDescent="0.25">
      <c r="A6" s="1" t="s">
        <v>6</v>
      </c>
      <c r="B6" s="1">
        <v>1</v>
      </c>
      <c r="C6" s="1" t="s">
        <v>7</v>
      </c>
    </row>
    <row r="8" spans="1:8" x14ac:dyDescent="0.25">
      <c r="A8" s="155"/>
      <c r="B8" s="155"/>
      <c r="C8" s="155"/>
      <c r="D8" s="155"/>
      <c r="E8" s="155"/>
      <c r="F8" s="155"/>
      <c r="G8" s="155"/>
      <c r="H8" s="155"/>
    </row>
    <row r="9" spans="1:8" ht="41.25" customHeight="1" x14ac:dyDescent="0.25">
      <c r="A9" s="21" t="s">
        <v>27</v>
      </c>
      <c r="B9" s="99" t="s">
        <v>15</v>
      </c>
      <c r="C9" s="21" t="s">
        <v>28</v>
      </c>
      <c r="D9" s="21"/>
      <c r="E9" s="21" t="s">
        <v>290</v>
      </c>
      <c r="F9" s="21" t="s">
        <v>19</v>
      </c>
      <c r="G9" s="22" t="s">
        <v>29</v>
      </c>
      <c r="H9" s="1" t="s">
        <v>30</v>
      </c>
    </row>
    <row r="10" spans="1:8" outlineLevel="2" x14ac:dyDescent="0.25">
      <c r="A10" s="54" t="s">
        <v>45</v>
      </c>
      <c r="B10" s="54">
        <v>1121933265</v>
      </c>
      <c r="C10" s="54" t="s">
        <v>31</v>
      </c>
      <c r="D10" s="55" t="s">
        <v>82</v>
      </c>
      <c r="E10" s="58">
        <v>45559</v>
      </c>
      <c r="F10" s="54" t="s">
        <v>326</v>
      </c>
      <c r="G10" s="61">
        <v>590867</v>
      </c>
      <c r="H10" s="2"/>
    </row>
    <row r="11" spans="1:8" outlineLevel="2" x14ac:dyDescent="0.25">
      <c r="A11" s="54" t="s">
        <v>45</v>
      </c>
      <c r="B11" s="54">
        <v>1121933265</v>
      </c>
      <c r="C11" s="54" t="s">
        <v>31</v>
      </c>
      <c r="D11" s="55" t="s">
        <v>82</v>
      </c>
      <c r="E11" s="58">
        <v>45559</v>
      </c>
      <c r="F11" s="54" t="s">
        <v>323</v>
      </c>
      <c r="G11" s="61">
        <v>1795173</v>
      </c>
      <c r="H11" s="2"/>
    </row>
    <row r="12" spans="1:8" outlineLevel="2" x14ac:dyDescent="0.25">
      <c r="A12" s="54" t="s">
        <v>45</v>
      </c>
      <c r="B12" s="54">
        <v>1121933265</v>
      </c>
      <c r="C12" s="54" t="s">
        <v>31</v>
      </c>
      <c r="D12" s="55" t="s">
        <v>82</v>
      </c>
      <c r="E12" s="58">
        <v>45559</v>
      </c>
      <c r="F12" s="54" t="s">
        <v>324</v>
      </c>
      <c r="G12" s="61">
        <v>157976</v>
      </c>
      <c r="H12" s="2"/>
    </row>
    <row r="13" spans="1:8" outlineLevel="2" x14ac:dyDescent="0.25">
      <c r="A13" s="54" t="s">
        <v>45</v>
      </c>
      <c r="B13" s="54">
        <v>1121933265</v>
      </c>
      <c r="C13" s="54" t="s">
        <v>31</v>
      </c>
      <c r="D13" s="55" t="s">
        <v>82</v>
      </c>
      <c r="E13" s="58">
        <v>45559</v>
      </c>
      <c r="F13" s="54" t="s">
        <v>325</v>
      </c>
      <c r="G13" s="61">
        <v>326807</v>
      </c>
      <c r="H13" s="2"/>
    </row>
    <row r="14" spans="1:8" outlineLevel="1" x14ac:dyDescent="0.25">
      <c r="A14" s="59" t="s">
        <v>470</v>
      </c>
      <c r="B14" s="54"/>
      <c r="C14" s="54"/>
      <c r="D14" s="55"/>
      <c r="E14" s="58"/>
      <c r="F14" s="54"/>
      <c r="G14" s="61">
        <f>SUBTOTAL(9,G10:G13)</f>
        <v>2870823</v>
      </c>
      <c r="H14" s="2"/>
    </row>
    <row r="15" spans="1:8" outlineLevel="2" x14ac:dyDescent="0.25">
      <c r="A15" s="54" t="s">
        <v>53</v>
      </c>
      <c r="B15" s="54">
        <v>79946374</v>
      </c>
      <c r="C15" s="54" t="s">
        <v>31</v>
      </c>
      <c r="D15" s="55" t="s">
        <v>85</v>
      </c>
      <c r="E15" s="58">
        <v>45559</v>
      </c>
      <c r="F15" s="54" t="s">
        <v>326</v>
      </c>
      <c r="G15" s="61">
        <v>1983333</v>
      </c>
      <c r="H15" s="2"/>
    </row>
    <row r="16" spans="1:8" outlineLevel="2" x14ac:dyDescent="0.25">
      <c r="A16" s="54" t="s">
        <v>53</v>
      </c>
      <c r="B16" s="54">
        <v>79946374</v>
      </c>
      <c r="C16" s="54" t="s">
        <v>31</v>
      </c>
      <c r="D16" s="55" t="s">
        <v>85</v>
      </c>
      <c r="E16" s="58">
        <v>45559</v>
      </c>
      <c r="F16" s="54" t="s">
        <v>323</v>
      </c>
      <c r="G16" s="61">
        <v>6233333</v>
      </c>
      <c r="H16" s="2"/>
    </row>
    <row r="17" spans="1:8" outlineLevel="2" x14ac:dyDescent="0.25">
      <c r="A17" s="54" t="s">
        <v>53</v>
      </c>
      <c r="B17" s="54">
        <v>79946374</v>
      </c>
      <c r="C17" s="54" t="s">
        <v>31</v>
      </c>
      <c r="D17" s="55" t="s">
        <v>85</v>
      </c>
      <c r="E17" s="58">
        <v>45559</v>
      </c>
      <c r="F17" s="54" t="s">
        <v>324</v>
      </c>
      <c r="G17" s="61">
        <v>548533</v>
      </c>
      <c r="H17" s="2"/>
    </row>
    <row r="18" spans="1:8" outlineLevel="2" x14ac:dyDescent="0.25">
      <c r="A18" s="54" t="s">
        <v>53</v>
      </c>
      <c r="B18" s="54">
        <v>79946374</v>
      </c>
      <c r="C18" s="54" t="s">
        <v>31</v>
      </c>
      <c r="D18" s="55" t="s">
        <v>85</v>
      </c>
      <c r="E18" s="58">
        <v>45559</v>
      </c>
      <c r="F18" s="54" t="s">
        <v>325</v>
      </c>
      <c r="G18" s="61">
        <v>5023925</v>
      </c>
      <c r="H18" s="2"/>
    </row>
    <row r="19" spans="1:8" outlineLevel="1" x14ac:dyDescent="0.25">
      <c r="A19" s="59" t="s">
        <v>471</v>
      </c>
      <c r="B19" s="54"/>
      <c r="C19" s="54"/>
      <c r="D19" s="55"/>
      <c r="E19" s="58"/>
      <c r="F19" s="54"/>
      <c r="G19" s="61">
        <f>SUBTOTAL(9,G15:G18)</f>
        <v>13789124</v>
      </c>
      <c r="H19" s="2"/>
    </row>
    <row r="20" spans="1:8" outlineLevel="2" x14ac:dyDescent="0.25">
      <c r="A20" s="54" t="s">
        <v>54</v>
      </c>
      <c r="B20" s="54">
        <v>1073254222</v>
      </c>
      <c r="C20" s="54" t="s">
        <v>31</v>
      </c>
      <c r="D20" s="55" t="s">
        <v>86</v>
      </c>
      <c r="E20" s="58">
        <v>45550</v>
      </c>
      <c r="F20" s="54" t="s">
        <v>326</v>
      </c>
      <c r="G20" s="61">
        <v>231311</v>
      </c>
      <c r="H20" s="2"/>
    </row>
    <row r="21" spans="1:8" outlineLevel="2" x14ac:dyDescent="0.25">
      <c r="A21" s="54" t="s">
        <v>54</v>
      </c>
      <c r="B21" s="54">
        <v>1073254222</v>
      </c>
      <c r="C21" s="54" t="s">
        <v>31</v>
      </c>
      <c r="D21" s="55" t="s">
        <v>86</v>
      </c>
      <c r="E21" s="58">
        <v>45550</v>
      </c>
      <c r="F21" s="54" t="s">
        <v>323</v>
      </c>
      <c r="G21" s="61">
        <v>231311</v>
      </c>
      <c r="H21" s="2"/>
    </row>
    <row r="22" spans="1:8" outlineLevel="2" x14ac:dyDescent="0.25">
      <c r="A22" s="54" t="s">
        <v>54</v>
      </c>
      <c r="B22" s="54">
        <v>1073254222</v>
      </c>
      <c r="C22" s="54" t="s">
        <v>31</v>
      </c>
      <c r="D22" s="55" t="s">
        <v>86</v>
      </c>
      <c r="E22" s="58">
        <v>45550</v>
      </c>
      <c r="F22" s="54" t="s">
        <v>324</v>
      </c>
      <c r="G22" s="61">
        <v>4164</v>
      </c>
      <c r="H22" s="2"/>
    </row>
    <row r="23" spans="1:8" outlineLevel="2" x14ac:dyDescent="0.25">
      <c r="A23" s="54" t="s">
        <v>54</v>
      </c>
      <c r="B23" s="54">
        <v>1073254222</v>
      </c>
      <c r="C23" s="54" t="s">
        <v>31</v>
      </c>
      <c r="D23" s="55" t="s">
        <v>86</v>
      </c>
      <c r="E23" s="58">
        <v>45550</v>
      </c>
      <c r="F23" s="54" t="s">
        <v>325</v>
      </c>
      <c r="G23" s="61">
        <v>97500</v>
      </c>
      <c r="H23" s="2"/>
    </row>
    <row r="24" spans="1:8" outlineLevel="1" x14ac:dyDescent="0.25">
      <c r="A24" s="59" t="s">
        <v>472</v>
      </c>
      <c r="B24" s="54"/>
      <c r="C24" s="54"/>
      <c r="D24" s="55"/>
      <c r="E24" s="58"/>
      <c r="F24" s="54"/>
      <c r="G24" s="61">
        <f>SUBTOTAL(9,G20:G23)</f>
        <v>564286</v>
      </c>
      <c r="H24" s="2"/>
    </row>
    <row r="25" spans="1:8" outlineLevel="2" x14ac:dyDescent="0.25">
      <c r="A25" s="54" t="s">
        <v>55</v>
      </c>
      <c r="B25" s="54">
        <v>811012461</v>
      </c>
      <c r="C25" s="54" t="s">
        <v>31</v>
      </c>
      <c r="D25" s="55" t="s">
        <v>87</v>
      </c>
      <c r="E25" s="58">
        <v>45534</v>
      </c>
      <c r="F25" s="54" t="s">
        <v>326</v>
      </c>
      <c r="G25" s="61">
        <v>925838</v>
      </c>
      <c r="H25" s="2"/>
    </row>
    <row r="26" spans="1:8" outlineLevel="2" x14ac:dyDescent="0.25">
      <c r="A26" s="54" t="s">
        <v>55</v>
      </c>
      <c r="B26" s="54">
        <v>811012461</v>
      </c>
      <c r="C26" s="54" t="s">
        <v>31</v>
      </c>
      <c r="D26" s="55" t="s">
        <v>87</v>
      </c>
      <c r="E26" s="58">
        <v>45534</v>
      </c>
      <c r="F26" s="54" t="s">
        <v>323</v>
      </c>
      <c r="G26" s="61">
        <v>3628114</v>
      </c>
      <c r="H26" s="2"/>
    </row>
    <row r="27" spans="1:8" outlineLevel="2" x14ac:dyDescent="0.25">
      <c r="A27" s="54" t="s">
        <v>55</v>
      </c>
      <c r="B27" s="54">
        <v>811012461</v>
      </c>
      <c r="C27" s="54" t="s">
        <v>31</v>
      </c>
      <c r="D27" s="55" t="s">
        <v>87</v>
      </c>
      <c r="E27" s="58">
        <v>45534</v>
      </c>
      <c r="F27" s="54" t="s">
        <v>324</v>
      </c>
      <c r="G27" s="61">
        <v>291458</v>
      </c>
      <c r="H27" s="2"/>
    </row>
    <row r="28" spans="1:8" outlineLevel="2" x14ac:dyDescent="0.25">
      <c r="A28" s="54" t="s">
        <v>55</v>
      </c>
      <c r="B28" s="54">
        <v>811012461</v>
      </c>
      <c r="C28" s="54" t="s">
        <v>31</v>
      </c>
      <c r="D28" s="55" t="s">
        <v>87</v>
      </c>
      <c r="E28" s="58">
        <v>45534</v>
      </c>
      <c r="F28" s="54" t="s">
        <v>325</v>
      </c>
      <c r="G28" s="61">
        <v>2125205</v>
      </c>
      <c r="H28" s="2"/>
    </row>
    <row r="29" spans="1:8" outlineLevel="1" x14ac:dyDescent="0.25">
      <c r="A29" s="59" t="s">
        <v>473</v>
      </c>
      <c r="B29" s="54"/>
      <c r="C29" s="54"/>
      <c r="D29" s="55"/>
      <c r="E29" s="58"/>
      <c r="F29" s="54"/>
      <c r="G29" s="61">
        <f>SUBTOTAL(9,G25:G28)</f>
        <v>6970615</v>
      </c>
      <c r="H29" s="2"/>
    </row>
    <row r="30" spans="1:8" outlineLevel="2" x14ac:dyDescent="0.25">
      <c r="A30" s="54" t="s">
        <v>59</v>
      </c>
      <c r="B30" s="54">
        <v>53893563</v>
      </c>
      <c r="C30" s="54" t="s">
        <v>31</v>
      </c>
      <c r="D30" s="55" t="s">
        <v>89</v>
      </c>
      <c r="E30" s="58">
        <v>45542</v>
      </c>
      <c r="F30" s="54" t="s">
        <v>326</v>
      </c>
      <c r="G30" s="61">
        <v>285917</v>
      </c>
      <c r="H30" s="2"/>
    </row>
    <row r="31" spans="1:8" outlineLevel="2" x14ac:dyDescent="0.25">
      <c r="A31" s="54" t="s">
        <v>59</v>
      </c>
      <c r="B31" s="54">
        <v>53893563</v>
      </c>
      <c r="C31" s="54" t="s">
        <v>31</v>
      </c>
      <c r="D31" s="55" t="s">
        <v>89</v>
      </c>
      <c r="E31" s="58">
        <v>45542</v>
      </c>
      <c r="F31" s="54" t="s">
        <v>323</v>
      </c>
      <c r="G31" s="61">
        <v>497225</v>
      </c>
      <c r="H31" s="2"/>
    </row>
    <row r="32" spans="1:8" outlineLevel="2" x14ac:dyDescent="0.25">
      <c r="A32" s="54" t="s">
        <v>59</v>
      </c>
      <c r="B32" s="54">
        <v>53893563</v>
      </c>
      <c r="C32" s="54" t="s">
        <v>31</v>
      </c>
      <c r="D32" s="55" t="s">
        <v>89</v>
      </c>
      <c r="E32" s="58">
        <v>45542</v>
      </c>
      <c r="F32" s="54" t="s">
        <v>324</v>
      </c>
      <c r="G32" s="61">
        <v>19725</v>
      </c>
      <c r="H32" s="2"/>
    </row>
    <row r="33" spans="1:8" outlineLevel="2" x14ac:dyDescent="0.25">
      <c r="A33" s="54" t="s">
        <v>59</v>
      </c>
      <c r="B33" s="54">
        <v>53893563</v>
      </c>
      <c r="C33" s="54" t="s">
        <v>31</v>
      </c>
      <c r="D33" s="55" t="s">
        <v>89</v>
      </c>
      <c r="E33" s="58">
        <v>45542</v>
      </c>
      <c r="F33" s="54" t="s">
        <v>325</v>
      </c>
      <c r="G33" s="61">
        <v>207939</v>
      </c>
      <c r="H33" s="2"/>
    </row>
    <row r="34" spans="1:8" outlineLevel="1" x14ac:dyDescent="0.25">
      <c r="A34" s="59" t="s">
        <v>474</v>
      </c>
      <c r="B34" s="54"/>
      <c r="C34" s="54"/>
      <c r="D34" s="55"/>
      <c r="E34" s="58"/>
      <c r="F34" s="54"/>
      <c r="G34" s="61">
        <f>SUBTOTAL(9,G30:G33)</f>
        <v>1010806</v>
      </c>
      <c r="H34" s="2"/>
    </row>
    <row r="35" spans="1:8" outlineLevel="2" x14ac:dyDescent="0.25">
      <c r="A35" s="54" t="s">
        <v>102</v>
      </c>
      <c r="B35" s="54">
        <v>53097194</v>
      </c>
      <c r="C35" s="54" t="s">
        <v>31</v>
      </c>
      <c r="D35" s="55" t="s">
        <v>101</v>
      </c>
      <c r="E35" s="58">
        <v>45559</v>
      </c>
      <c r="F35" s="54" t="s">
        <v>326</v>
      </c>
      <c r="G35" s="61">
        <v>1048533</v>
      </c>
      <c r="H35" s="2"/>
    </row>
    <row r="36" spans="1:8" outlineLevel="2" x14ac:dyDescent="0.25">
      <c r="A36" s="54" t="s">
        <v>102</v>
      </c>
      <c r="B36" s="54">
        <v>53097194</v>
      </c>
      <c r="C36" s="54" t="s">
        <v>31</v>
      </c>
      <c r="D36" s="55" t="s">
        <v>101</v>
      </c>
      <c r="E36" s="58">
        <v>45559</v>
      </c>
      <c r="F36" s="54" t="s">
        <v>323</v>
      </c>
      <c r="G36" s="61">
        <v>3186915</v>
      </c>
      <c r="H36" s="2"/>
    </row>
    <row r="37" spans="1:8" outlineLevel="2" x14ac:dyDescent="0.25">
      <c r="A37" s="54" t="s">
        <v>102</v>
      </c>
      <c r="B37" s="54">
        <v>53097194</v>
      </c>
      <c r="C37" s="54" t="s">
        <v>31</v>
      </c>
      <c r="D37" s="55" t="s">
        <v>101</v>
      </c>
      <c r="E37" s="58">
        <v>45559</v>
      </c>
      <c r="F37" s="54" t="s">
        <v>324</v>
      </c>
      <c r="G37" s="61">
        <v>280449</v>
      </c>
      <c r="H37" s="2"/>
    </row>
    <row r="38" spans="1:8" outlineLevel="2" x14ac:dyDescent="0.25">
      <c r="A38" s="54" t="s">
        <v>102</v>
      </c>
      <c r="B38" s="54">
        <v>53097194</v>
      </c>
      <c r="C38" s="54" t="s">
        <v>31</v>
      </c>
      <c r="D38" s="55" t="s">
        <v>101</v>
      </c>
      <c r="E38" s="58">
        <v>45559</v>
      </c>
      <c r="F38" s="54" t="s">
        <v>325</v>
      </c>
      <c r="G38" s="61">
        <v>3440912</v>
      </c>
      <c r="H38" s="2"/>
    </row>
    <row r="39" spans="1:8" outlineLevel="1" x14ac:dyDescent="0.25">
      <c r="A39" s="59" t="s">
        <v>475</v>
      </c>
      <c r="B39" s="54"/>
      <c r="C39" s="54"/>
      <c r="D39" s="55"/>
      <c r="E39" s="58"/>
      <c r="F39" s="54"/>
      <c r="G39" s="61">
        <f>SUBTOTAL(9,G35:G38)</f>
        <v>7956809</v>
      </c>
      <c r="H39" s="2"/>
    </row>
    <row r="40" spans="1:8" outlineLevel="2" x14ac:dyDescent="0.25">
      <c r="A40" s="54" t="s">
        <v>103</v>
      </c>
      <c r="B40" s="54">
        <v>1003566790</v>
      </c>
      <c r="C40" s="54" t="s">
        <v>31</v>
      </c>
      <c r="D40" s="55" t="s">
        <v>104</v>
      </c>
      <c r="E40" s="58">
        <v>45559</v>
      </c>
      <c r="F40" s="54" t="s">
        <v>326</v>
      </c>
      <c r="G40" s="61">
        <v>427971</v>
      </c>
      <c r="H40" s="2"/>
    </row>
    <row r="41" spans="1:8" outlineLevel="2" x14ac:dyDescent="0.25">
      <c r="A41" s="54" t="s">
        <v>103</v>
      </c>
      <c r="B41" s="54">
        <v>1003566790</v>
      </c>
      <c r="C41" s="54" t="s">
        <v>31</v>
      </c>
      <c r="D41" s="55" t="s">
        <v>104</v>
      </c>
      <c r="E41" s="58">
        <v>45559</v>
      </c>
      <c r="F41" s="54" t="s">
        <v>323</v>
      </c>
      <c r="G41" s="61">
        <v>1345051</v>
      </c>
      <c r="H41" s="2"/>
    </row>
    <row r="42" spans="1:8" outlineLevel="2" x14ac:dyDescent="0.25">
      <c r="A42" s="54" t="s">
        <v>103</v>
      </c>
      <c r="B42" s="54">
        <v>1003566790</v>
      </c>
      <c r="C42" s="54" t="s">
        <v>31</v>
      </c>
      <c r="D42" s="55" t="s">
        <v>104</v>
      </c>
      <c r="E42" s="58">
        <v>45559</v>
      </c>
      <c r="F42" s="54" t="s">
        <v>324</v>
      </c>
      <c r="G42" s="61">
        <v>118365</v>
      </c>
      <c r="H42" s="2"/>
    </row>
    <row r="43" spans="1:8" outlineLevel="2" x14ac:dyDescent="0.25">
      <c r="A43" s="54" t="s">
        <v>103</v>
      </c>
      <c r="B43" s="54">
        <v>1003566790</v>
      </c>
      <c r="C43" s="54" t="s">
        <v>31</v>
      </c>
      <c r="D43" s="55" t="s">
        <v>104</v>
      </c>
      <c r="E43" s="58">
        <v>45559</v>
      </c>
      <c r="F43" s="54" t="s">
        <v>325</v>
      </c>
      <c r="G43" s="61">
        <v>311267</v>
      </c>
      <c r="H43" s="2"/>
    </row>
    <row r="44" spans="1:8" outlineLevel="1" x14ac:dyDescent="0.25">
      <c r="A44" s="59" t="s">
        <v>476</v>
      </c>
      <c r="B44" s="54"/>
      <c r="C44" s="54"/>
      <c r="D44" s="55"/>
      <c r="E44" s="58"/>
      <c r="F44" s="54"/>
      <c r="G44" s="61">
        <f>SUBTOTAL(9,G40:G43)</f>
        <v>2202654</v>
      </c>
      <c r="H44" s="2"/>
    </row>
    <row r="45" spans="1:8" outlineLevel="2" x14ac:dyDescent="0.25">
      <c r="A45" s="54" t="s">
        <v>182</v>
      </c>
      <c r="B45" s="54">
        <v>1074190602</v>
      </c>
      <c r="C45" s="54" t="s">
        <v>31</v>
      </c>
      <c r="D45" s="55" t="s">
        <v>183</v>
      </c>
      <c r="E45" s="58">
        <v>45534</v>
      </c>
      <c r="F45" s="54" t="s">
        <v>326</v>
      </c>
      <c r="G45" s="61">
        <v>255380</v>
      </c>
      <c r="H45" s="2"/>
    </row>
    <row r="46" spans="1:8" outlineLevel="2" x14ac:dyDescent="0.25">
      <c r="A46" s="54" t="s">
        <v>182</v>
      </c>
      <c r="B46" s="54">
        <v>1074190602</v>
      </c>
      <c r="C46" s="54" t="s">
        <v>31</v>
      </c>
      <c r="D46" s="55" t="s">
        <v>183</v>
      </c>
      <c r="E46" s="58">
        <v>45534</v>
      </c>
      <c r="F46" s="54" t="s">
        <v>323</v>
      </c>
      <c r="G46" s="61">
        <v>1045362</v>
      </c>
      <c r="H46" s="2"/>
    </row>
    <row r="47" spans="1:8" outlineLevel="2" x14ac:dyDescent="0.25">
      <c r="A47" s="54" t="s">
        <v>182</v>
      </c>
      <c r="B47" s="54">
        <v>1074190602</v>
      </c>
      <c r="C47" s="54" t="s">
        <v>31</v>
      </c>
      <c r="D47" s="55" t="s">
        <v>183</v>
      </c>
      <c r="E47" s="58">
        <v>45534</v>
      </c>
      <c r="F47" s="54" t="s">
        <v>324</v>
      </c>
      <c r="G47" s="61">
        <v>83978</v>
      </c>
      <c r="H47" s="2"/>
    </row>
    <row r="48" spans="1:8" outlineLevel="2" x14ac:dyDescent="0.25">
      <c r="A48" s="54" t="s">
        <v>182</v>
      </c>
      <c r="B48" s="54">
        <v>1074190602</v>
      </c>
      <c r="C48" s="54" t="s">
        <v>31</v>
      </c>
      <c r="D48" s="55" t="s">
        <v>183</v>
      </c>
      <c r="E48" s="58">
        <v>45534</v>
      </c>
      <c r="F48" s="54" t="s">
        <v>325</v>
      </c>
      <c r="G48" s="61">
        <v>433559</v>
      </c>
      <c r="H48" s="2"/>
    </row>
    <row r="49" spans="1:8" outlineLevel="1" x14ac:dyDescent="0.25">
      <c r="A49" s="59" t="s">
        <v>477</v>
      </c>
      <c r="B49" s="54"/>
      <c r="C49" s="54"/>
      <c r="D49" s="55"/>
      <c r="E49" s="58"/>
      <c r="F49" s="54"/>
      <c r="G49" s="61">
        <f>SUBTOTAL(9,G45:G48)</f>
        <v>1818279</v>
      </c>
      <c r="H49" s="2"/>
    </row>
    <row r="50" spans="1:8" outlineLevel="2" x14ac:dyDescent="0.25">
      <c r="A50" s="54" t="s">
        <v>184</v>
      </c>
      <c r="B50" s="54">
        <v>79859740</v>
      </c>
      <c r="C50" s="54" t="s">
        <v>31</v>
      </c>
      <c r="D50" s="55" t="s">
        <v>185</v>
      </c>
      <c r="E50" s="58">
        <v>45559</v>
      </c>
      <c r="F50" s="54" t="s">
        <v>326</v>
      </c>
      <c r="G50" s="61">
        <v>511857</v>
      </c>
      <c r="H50" s="2"/>
    </row>
    <row r="51" spans="1:8" outlineLevel="2" x14ac:dyDescent="0.25">
      <c r="A51" s="54" t="s">
        <v>184</v>
      </c>
      <c r="B51" s="54">
        <v>79859740</v>
      </c>
      <c r="C51" s="54" t="s">
        <v>31</v>
      </c>
      <c r="D51" s="55" t="s">
        <v>185</v>
      </c>
      <c r="E51" s="58">
        <v>45559</v>
      </c>
      <c r="F51" s="54" t="s">
        <v>323</v>
      </c>
      <c r="G51" s="61">
        <v>1310114</v>
      </c>
      <c r="H51" s="2"/>
    </row>
    <row r="52" spans="1:8" outlineLevel="2" x14ac:dyDescent="0.25">
      <c r="A52" s="54" t="s">
        <v>184</v>
      </c>
      <c r="B52" s="54">
        <v>79859740</v>
      </c>
      <c r="C52" s="54" t="s">
        <v>31</v>
      </c>
      <c r="D52" s="55" t="s">
        <v>185</v>
      </c>
      <c r="E52" s="58">
        <v>45559</v>
      </c>
      <c r="F52" s="54" t="s">
        <v>324</v>
      </c>
      <c r="G52" s="61">
        <v>93892</v>
      </c>
      <c r="H52" s="2"/>
    </row>
    <row r="53" spans="1:8" outlineLevel="2" x14ac:dyDescent="0.25">
      <c r="A53" s="54" t="s">
        <v>184</v>
      </c>
      <c r="B53" s="54">
        <v>79859740</v>
      </c>
      <c r="C53" s="54" t="s">
        <v>31</v>
      </c>
      <c r="D53" s="55" t="s">
        <v>185</v>
      </c>
      <c r="E53" s="58">
        <v>45559</v>
      </c>
      <c r="F53" s="54" t="s">
        <v>325</v>
      </c>
      <c r="G53" s="61">
        <v>606678</v>
      </c>
      <c r="H53" s="2"/>
    </row>
    <row r="54" spans="1:8" outlineLevel="1" x14ac:dyDescent="0.25">
      <c r="A54" s="59" t="s">
        <v>478</v>
      </c>
      <c r="B54" s="54"/>
      <c r="C54" s="54"/>
      <c r="D54" s="55"/>
      <c r="E54" s="58"/>
      <c r="F54" s="54"/>
      <c r="G54" s="61">
        <f>SUBTOTAL(9,G50:G53)</f>
        <v>2522541</v>
      </c>
      <c r="H54" s="2"/>
    </row>
    <row r="55" spans="1:8" outlineLevel="2" x14ac:dyDescent="0.25">
      <c r="A55" s="54" t="s">
        <v>192</v>
      </c>
      <c r="B55" s="54">
        <v>1016025738</v>
      </c>
      <c r="C55" s="54" t="s">
        <v>31</v>
      </c>
      <c r="D55" s="55" t="s">
        <v>191</v>
      </c>
      <c r="E55" s="58">
        <v>45559</v>
      </c>
      <c r="F55" s="54" t="s">
        <v>326</v>
      </c>
      <c r="G55" s="61">
        <v>1633333</v>
      </c>
      <c r="H55" s="2"/>
    </row>
    <row r="56" spans="1:8" outlineLevel="2" x14ac:dyDescent="0.25">
      <c r="A56" s="54" t="s">
        <v>192</v>
      </c>
      <c r="B56" s="54">
        <v>1016025738</v>
      </c>
      <c r="C56" s="54" t="s">
        <v>31</v>
      </c>
      <c r="D56" s="55" t="s">
        <v>191</v>
      </c>
      <c r="E56" s="58">
        <v>45559</v>
      </c>
      <c r="F56" s="54" t="s">
        <v>323</v>
      </c>
      <c r="G56" s="61">
        <v>5133333</v>
      </c>
      <c r="H56" s="2"/>
    </row>
    <row r="57" spans="1:8" outlineLevel="2" x14ac:dyDescent="0.25">
      <c r="A57" s="54" t="s">
        <v>192</v>
      </c>
      <c r="B57" s="54">
        <v>1016025738</v>
      </c>
      <c r="C57" s="54" t="s">
        <v>31</v>
      </c>
      <c r="D57" s="55" t="s">
        <v>191</v>
      </c>
      <c r="E57" s="58">
        <v>45559</v>
      </c>
      <c r="F57" s="54" t="s">
        <v>324</v>
      </c>
      <c r="G57" s="61">
        <v>451734</v>
      </c>
      <c r="H57" s="2"/>
    </row>
    <row r="58" spans="1:8" outlineLevel="2" x14ac:dyDescent="0.25">
      <c r="A58" s="54" t="s">
        <v>192</v>
      </c>
      <c r="B58" s="54">
        <v>1016025738</v>
      </c>
      <c r="C58" s="54" t="s">
        <v>31</v>
      </c>
      <c r="D58" s="55" t="s">
        <v>191</v>
      </c>
      <c r="E58" s="58">
        <v>45559</v>
      </c>
      <c r="F58" s="54" t="s">
        <v>325</v>
      </c>
      <c r="G58" s="61">
        <v>2897230</v>
      </c>
      <c r="H58" s="2"/>
    </row>
    <row r="59" spans="1:8" outlineLevel="1" x14ac:dyDescent="0.25">
      <c r="A59" s="59" t="s">
        <v>479</v>
      </c>
      <c r="B59" s="54"/>
      <c r="C59" s="54"/>
      <c r="D59" s="55"/>
      <c r="E59" s="58"/>
      <c r="F59" s="54"/>
      <c r="G59" s="61">
        <f>SUBTOTAL(9,G55:G58)</f>
        <v>10115630</v>
      </c>
      <c r="H59" s="2"/>
    </row>
    <row r="60" spans="1:8" outlineLevel="2" x14ac:dyDescent="0.25">
      <c r="A60" s="54" t="s">
        <v>190</v>
      </c>
      <c r="B60" s="54">
        <v>43555162</v>
      </c>
      <c r="C60" s="54" t="s">
        <v>31</v>
      </c>
      <c r="D60" s="55" t="s">
        <v>189</v>
      </c>
      <c r="E60" s="58">
        <v>45560</v>
      </c>
      <c r="F60" s="54" t="s">
        <v>325</v>
      </c>
      <c r="G60" s="61">
        <v>2602617</v>
      </c>
      <c r="H60" s="2"/>
    </row>
    <row r="61" spans="1:8" outlineLevel="1" x14ac:dyDescent="0.25">
      <c r="A61" s="59" t="s">
        <v>480</v>
      </c>
      <c r="B61" s="54"/>
      <c r="C61" s="54"/>
      <c r="D61" s="55"/>
      <c r="E61" s="58"/>
      <c r="F61" s="54"/>
      <c r="G61" s="61">
        <f>SUBTOTAL(9,G60:G60)</f>
        <v>2602617</v>
      </c>
      <c r="H61" s="2"/>
    </row>
    <row r="62" spans="1:8" outlineLevel="2" x14ac:dyDescent="0.25">
      <c r="A62" s="54" t="s">
        <v>198</v>
      </c>
      <c r="B62" s="54">
        <v>52416735</v>
      </c>
      <c r="C62" s="54" t="s">
        <v>31</v>
      </c>
      <c r="D62" s="55" t="s">
        <v>199</v>
      </c>
      <c r="E62" s="58">
        <v>45559</v>
      </c>
      <c r="F62" s="54" t="s">
        <v>325</v>
      </c>
      <c r="G62" s="61">
        <v>13452399</v>
      </c>
      <c r="H62" s="2"/>
    </row>
    <row r="63" spans="1:8" outlineLevel="1" x14ac:dyDescent="0.25">
      <c r="A63" s="59" t="s">
        <v>481</v>
      </c>
      <c r="B63" s="54"/>
      <c r="C63" s="54"/>
      <c r="D63" s="55"/>
      <c r="E63" s="58"/>
      <c r="F63" s="54"/>
      <c r="G63" s="61">
        <f>SUBTOTAL(9,G62:G62)</f>
        <v>13452399</v>
      </c>
      <c r="H63" s="2"/>
    </row>
    <row r="64" spans="1:8" outlineLevel="2" x14ac:dyDescent="0.25">
      <c r="A64" s="54" t="s">
        <v>66</v>
      </c>
      <c r="B64" s="54">
        <v>1050968344</v>
      </c>
      <c r="C64" s="54" t="s">
        <v>31</v>
      </c>
      <c r="D64" s="55" t="s">
        <v>92</v>
      </c>
      <c r="E64" s="58">
        <v>45559</v>
      </c>
      <c r="F64" s="54" t="s">
        <v>326</v>
      </c>
      <c r="G64" s="61">
        <v>504467</v>
      </c>
      <c r="H64" s="2"/>
    </row>
    <row r="65" spans="1:8" outlineLevel="2" x14ac:dyDescent="0.25">
      <c r="A65" s="54" t="s">
        <v>66</v>
      </c>
      <c r="B65" s="54">
        <v>1050968344</v>
      </c>
      <c r="C65" s="54" t="s">
        <v>31</v>
      </c>
      <c r="D65" s="55" t="s">
        <v>92</v>
      </c>
      <c r="E65" s="58">
        <v>45559</v>
      </c>
      <c r="F65" s="54" t="s">
        <v>323</v>
      </c>
      <c r="G65" s="61">
        <v>1585467</v>
      </c>
      <c r="H65" s="2"/>
    </row>
    <row r="66" spans="1:8" outlineLevel="2" x14ac:dyDescent="0.25">
      <c r="A66" s="54" t="s">
        <v>66</v>
      </c>
      <c r="B66" s="54">
        <v>1050968344</v>
      </c>
      <c r="C66" s="54" t="s">
        <v>31</v>
      </c>
      <c r="D66" s="55" t="s">
        <v>92</v>
      </c>
      <c r="E66" s="58">
        <v>45559</v>
      </c>
      <c r="F66" s="54" t="s">
        <v>324</v>
      </c>
      <c r="G66" s="61">
        <v>139522</v>
      </c>
      <c r="H66" s="2"/>
    </row>
    <row r="67" spans="1:8" outlineLevel="2" x14ac:dyDescent="0.25">
      <c r="A67" s="54" t="s">
        <v>66</v>
      </c>
      <c r="B67" s="54">
        <v>1050968344</v>
      </c>
      <c r="C67" s="54" t="s">
        <v>31</v>
      </c>
      <c r="D67" s="55" t="s">
        <v>92</v>
      </c>
      <c r="E67" s="58">
        <v>45559</v>
      </c>
      <c r="F67" s="54" t="s">
        <v>325</v>
      </c>
      <c r="G67" s="61">
        <v>900000</v>
      </c>
      <c r="H67" s="2"/>
    </row>
    <row r="68" spans="1:8" outlineLevel="1" x14ac:dyDescent="0.25">
      <c r="A68" s="59" t="s">
        <v>482</v>
      </c>
      <c r="B68" s="54"/>
      <c r="C68" s="54"/>
      <c r="D68" s="55"/>
      <c r="E68" s="58"/>
      <c r="F68" s="54"/>
      <c r="G68" s="61">
        <f>SUBTOTAL(9,G64:G67)</f>
        <v>3129456</v>
      </c>
      <c r="H68" s="2"/>
    </row>
    <row r="69" spans="1:8" outlineLevel="2" x14ac:dyDescent="0.25">
      <c r="A69" s="54" t="s">
        <v>264</v>
      </c>
      <c r="B69" s="54">
        <v>52048695</v>
      </c>
      <c r="C69" s="54" t="s">
        <v>31</v>
      </c>
      <c r="D69" s="55" t="s">
        <v>265</v>
      </c>
      <c r="E69" s="58">
        <v>45158</v>
      </c>
      <c r="F69" s="54" t="s">
        <v>325</v>
      </c>
      <c r="G69" s="61">
        <v>18202235</v>
      </c>
      <c r="H69" s="2"/>
    </row>
    <row r="70" spans="1:8" outlineLevel="1" x14ac:dyDescent="0.25">
      <c r="A70" s="59" t="s">
        <v>483</v>
      </c>
      <c r="B70" s="54"/>
      <c r="C70" s="54"/>
      <c r="D70" s="55"/>
      <c r="E70" s="58"/>
      <c r="F70" s="54"/>
      <c r="G70" s="61">
        <f>SUBTOTAL(9,G69:G69)</f>
        <v>18202235</v>
      </c>
      <c r="H70" s="2"/>
    </row>
    <row r="71" spans="1:8" outlineLevel="2" x14ac:dyDescent="0.25">
      <c r="A71" s="54" t="s">
        <v>286</v>
      </c>
      <c r="B71" s="54">
        <v>1032424244</v>
      </c>
      <c r="C71" s="54" t="s">
        <v>31</v>
      </c>
      <c r="D71" s="55" t="s">
        <v>287</v>
      </c>
      <c r="E71" s="58">
        <v>45560</v>
      </c>
      <c r="F71" s="54" t="s">
        <v>326</v>
      </c>
      <c r="G71" s="61">
        <f>3010403-634000</f>
        <v>2376403</v>
      </c>
      <c r="H71" s="2"/>
    </row>
    <row r="72" spans="1:8" outlineLevel="2" x14ac:dyDescent="0.25">
      <c r="A72" s="54" t="s">
        <v>286</v>
      </c>
      <c r="B72" s="54">
        <v>1032424244</v>
      </c>
      <c r="C72" s="54" t="s">
        <v>31</v>
      </c>
      <c r="D72" s="55" t="s">
        <v>287</v>
      </c>
      <c r="E72" s="58">
        <v>45560</v>
      </c>
      <c r="F72" s="54" t="s">
        <v>323</v>
      </c>
      <c r="G72" s="61">
        <v>9385402</v>
      </c>
      <c r="H72" s="2"/>
    </row>
    <row r="73" spans="1:8" outlineLevel="2" x14ac:dyDescent="0.25">
      <c r="A73" s="54" t="s">
        <v>286</v>
      </c>
      <c r="B73" s="54">
        <v>1032424244</v>
      </c>
      <c r="C73" s="54" t="s">
        <v>31</v>
      </c>
      <c r="D73" s="55" t="s">
        <v>287</v>
      </c>
      <c r="E73" s="58">
        <v>45560</v>
      </c>
      <c r="F73" s="54" t="s">
        <v>324</v>
      </c>
      <c r="G73" s="61">
        <v>829043</v>
      </c>
      <c r="H73" s="2"/>
    </row>
    <row r="74" spans="1:8" outlineLevel="2" x14ac:dyDescent="0.25">
      <c r="A74" s="54" t="s">
        <v>286</v>
      </c>
      <c r="B74" s="54">
        <v>1032424244</v>
      </c>
      <c r="C74" s="54" t="s">
        <v>31</v>
      </c>
      <c r="D74" s="55" t="s">
        <v>287</v>
      </c>
      <c r="E74" s="58">
        <v>45560</v>
      </c>
      <c r="F74" s="54" t="s">
        <v>325</v>
      </c>
      <c r="G74" s="61">
        <v>1881652</v>
      </c>
      <c r="H74" s="2"/>
    </row>
    <row r="75" spans="1:8" outlineLevel="1" x14ac:dyDescent="0.25">
      <c r="A75" s="59" t="s">
        <v>484</v>
      </c>
      <c r="B75" s="54"/>
      <c r="C75" s="54"/>
      <c r="D75" s="55"/>
      <c r="E75" s="58"/>
      <c r="F75" s="54"/>
      <c r="G75" s="61">
        <f>SUBTOTAL(9,G71:G74)</f>
        <v>14472500</v>
      </c>
      <c r="H75" s="2"/>
    </row>
    <row r="76" spans="1:8" outlineLevel="2" x14ac:dyDescent="0.25">
      <c r="A76" s="54" t="s">
        <v>288</v>
      </c>
      <c r="B76" s="54">
        <v>1073246378</v>
      </c>
      <c r="C76" s="54" t="s">
        <v>31</v>
      </c>
      <c r="D76" s="55" t="s">
        <v>289</v>
      </c>
      <c r="E76" s="58">
        <v>45541</v>
      </c>
      <c r="F76" s="54" t="s">
        <v>326</v>
      </c>
      <c r="G76" s="61">
        <v>277454</v>
      </c>
      <c r="H76" s="2"/>
    </row>
    <row r="77" spans="1:8" outlineLevel="2" x14ac:dyDescent="0.25">
      <c r="A77" s="54" t="s">
        <v>288</v>
      </c>
      <c r="B77" s="54">
        <v>1073246378</v>
      </c>
      <c r="C77" s="54" t="s">
        <v>31</v>
      </c>
      <c r="D77" s="55" t="s">
        <v>289</v>
      </c>
      <c r="E77" s="58">
        <v>45541</v>
      </c>
      <c r="F77" s="54" t="s">
        <v>323</v>
      </c>
      <c r="G77" s="61">
        <v>1083715</v>
      </c>
      <c r="H77" s="2"/>
    </row>
    <row r="78" spans="1:8" outlineLevel="2" x14ac:dyDescent="0.25">
      <c r="A78" s="54" t="s">
        <v>288</v>
      </c>
      <c r="B78" s="54">
        <v>1073246378</v>
      </c>
      <c r="C78" s="54" t="s">
        <v>31</v>
      </c>
      <c r="D78" s="55" t="s">
        <v>289</v>
      </c>
      <c r="E78" s="58">
        <v>45541</v>
      </c>
      <c r="F78" s="54" t="s">
        <v>324</v>
      </c>
      <c r="G78" s="61">
        <v>88865</v>
      </c>
      <c r="H78" s="2"/>
    </row>
    <row r="79" spans="1:8" outlineLevel="2" x14ac:dyDescent="0.25">
      <c r="A79" s="54" t="s">
        <v>288</v>
      </c>
      <c r="B79" s="54">
        <v>1073246378</v>
      </c>
      <c r="C79" s="54" t="s">
        <v>31</v>
      </c>
      <c r="D79" s="55" t="s">
        <v>289</v>
      </c>
      <c r="E79" s="58">
        <v>45541</v>
      </c>
      <c r="F79" s="54" t="s">
        <v>325</v>
      </c>
      <c r="G79" s="61">
        <v>635618</v>
      </c>
      <c r="H79" s="2"/>
    </row>
    <row r="80" spans="1:8" outlineLevel="1" x14ac:dyDescent="0.25">
      <c r="A80" s="59" t="s">
        <v>485</v>
      </c>
      <c r="B80" s="54"/>
      <c r="C80" s="54"/>
      <c r="D80" s="55"/>
      <c r="E80" s="58"/>
      <c r="F80" s="54"/>
      <c r="G80" s="61">
        <f>SUBTOTAL(9,G76:G79)</f>
        <v>2085652</v>
      </c>
      <c r="H80" s="2"/>
    </row>
    <row r="81" spans="1:257" x14ac:dyDescent="0.25">
      <c r="A81" s="59" t="s">
        <v>486</v>
      </c>
      <c r="B81" s="54"/>
      <c r="C81" s="54"/>
      <c r="D81" s="55"/>
      <c r="E81" s="58"/>
      <c r="F81" s="54"/>
      <c r="G81" s="61">
        <f>SUBTOTAL(9,G10:G79)</f>
        <v>103766426</v>
      </c>
      <c r="H81" s="71"/>
    </row>
    <row r="82" spans="1:257" x14ac:dyDescent="0.25">
      <c r="A82" s="95"/>
      <c r="B82" s="95"/>
      <c r="C82" s="95"/>
      <c r="D82" s="96"/>
      <c r="E82" s="97"/>
      <c r="F82" s="95"/>
      <c r="G82" s="98"/>
      <c r="H82" s="2"/>
    </row>
    <row r="83" spans="1:257" x14ac:dyDescent="0.25">
      <c r="A83" s="28" t="s">
        <v>56</v>
      </c>
      <c r="B83" s="28">
        <v>800197268</v>
      </c>
      <c r="C83" s="28" t="s">
        <v>57</v>
      </c>
      <c r="D83" s="29" t="s">
        <v>88</v>
      </c>
      <c r="E83" s="30" t="s">
        <v>328</v>
      </c>
      <c r="F83" s="32">
        <v>3003623221450</v>
      </c>
      <c r="G83" s="33">
        <v>13046000</v>
      </c>
      <c r="H83" s="2"/>
    </row>
    <row r="84" spans="1:257" x14ac:dyDescent="0.25">
      <c r="A84" s="28" t="s">
        <v>56</v>
      </c>
      <c r="B84" s="28">
        <v>800197268</v>
      </c>
      <c r="C84" s="28" t="s">
        <v>57</v>
      </c>
      <c r="D84" s="29" t="s">
        <v>88</v>
      </c>
      <c r="E84" s="34" t="s">
        <v>329</v>
      </c>
      <c r="F84" s="32">
        <v>3004600559345</v>
      </c>
      <c r="G84" s="35">
        <v>14492000</v>
      </c>
      <c r="H84" s="2"/>
    </row>
    <row r="85" spans="1:257" x14ac:dyDescent="0.25">
      <c r="A85" s="28" t="s">
        <v>56</v>
      </c>
      <c r="B85" s="28">
        <v>800197268</v>
      </c>
      <c r="C85" s="28" t="s">
        <v>57</v>
      </c>
      <c r="D85" s="29" t="s">
        <v>88</v>
      </c>
      <c r="E85" s="30" t="s">
        <v>330</v>
      </c>
      <c r="F85" s="32">
        <v>3004504082193</v>
      </c>
      <c r="G85" s="35">
        <v>33087000</v>
      </c>
      <c r="H85" s="2"/>
    </row>
    <row r="86" spans="1:257" x14ac:dyDescent="0.25">
      <c r="A86" s="28" t="s">
        <v>56</v>
      </c>
      <c r="B86" s="28">
        <v>800197268</v>
      </c>
      <c r="C86" s="28" t="s">
        <v>57</v>
      </c>
      <c r="D86" s="29" t="s">
        <v>88</v>
      </c>
      <c r="E86" s="30" t="s">
        <v>331</v>
      </c>
      <c r="F86" s="32">
        <v>3004650107333</v>
      </c>
      <c r="G86" s="35">
        <v>90215000</v>
      </c>
      <c r="H86" s="2"/>
    </row>
    <row r="87" spans="1:257" x14ac:dyDescent="0.25">
      <c r="A87" s="28" t="s">
        <v>56</v>
      </c>
      <c r="B87" s="28">
        <v>800197268</v>
      </c>
      <c r="C87" s="28" t="s">
        <v>57</v>
      </c>
      <c r="D87" s="29" t="s">
        <v>88</v>
      </c>
      <c r="E87" s="30" t="s">
        <v>332</v>
      </c>
      <c r="F87" s="32">
        <v>3004614785563</v>
      </c>
      <c r="G87" s="35">
        <v>58588000</v>
      </c>
      <c r="H87" s="2"/>
    </row>
    <row r="88" spans="1:257" x14ac:dyDescent="0.25">
      <c r="A88" s="28" t="s">
        <v>56</v>
      </c>
      <c r="B88" s="28">
        <v>800197268</v>
      </c>
      <c r="C88" s="28" t="s">
        <v>57</v>
      </c>
      <c r="D88" s="29" t="s">
        <v>88</v>
      </c>
      <c r="E88" s="30" t="s">
        <v>333</v>
      </c>
      <c r="F88" s="32">
        <v>3004615796003</v>
      </c>
      <c r="G88" s="35">
        <v>73592000</v>
      </c>
      <c r="H88" s="2"/>
    </row>
    <row r="89" spans="1:257" x14ac:dyDescent="0.25">
      <c r="A89" s="28" t="s">
        <v>56</v>
      </c>
      <c r="B89" s="28">
        <v>800197268</v>
      </c>
      <c r="C89" s="28" t="s">
        <v>57</v>
      </c>
      <c r="D89" s="29" t="s">
        <v>88</v>
      </c>
      <c r="E89" s="30" t="s">
        <v>334</v>
      </c>
      <c r="F89" s="32">
        <v>3004658294036</v>
      </c>
      <c r="G89" s="35">
        <v>89153000</v>
      </c>
      <c r="H89" s="2"/>
    </row>
    <row r="90" spans="1:257" x14ac:dyDescent="0.25">
      <c r="A90" s="28" t="s">
        <v>56</v>
      </c>
      <c r="B90" s="28">
        <v>800197268</v>
      </c>
      <c r="C90" s="28" t="s">
        <v>57</v>
      </c>
      <c r="D90" s="29" t="s">
        <v>88</v>
      </c>
      <c r="E90" s="30" t="s">
        <v>335</v>
      </c>
      <c r="F90" s="32">
        <v>3004692025203</v>
      </c>
      <c r="G90" s="35">
        <v>109644000</v>
      </c>
      <c r="H90" s="23"/>
      <c r="IV90" s="24"/>
    </row>
    <row r="91" spans="1:257" x14ac:dyDescent="0.25">
      <c r="A91" s="36" t="s">
        <v>487</v>
      </c>
      <c r="B91" s="28"/>
      <c r="C91" s="28"/>
      <c r="D91" s="29"/>
      <c r="E91" s="30"/>
      <c r="F91" s="32"/>
      <c r="G91" s="35">
        <f>SUM(G83:G90)</f>
        <v>481817000</v>
      </c>
      <c r="H91" s="23"/>
      <c r="IV91" s="24"/>
    </row>
    <row r="92" spans="1:257" outlineLevel="2" x14ac:dyDescent="0.25">
      <c r="A92" s="36" t="s">
        <v>488</v>
      </c>
      <c r="B92" s="28"/>
      <c r="C92" s="28"/>
      <c r="D92" s="29"/>
      <c r="E92" s="30"/>
      <c r="F92" s="32"/>
      <c r="G92" s="84">
        <f>G91</f>
        <v>481817000</v>
      </c>
      <c r="H92" s="2"/>
      <c r="IW92" s="53"/>
    </row>
    <row r="93" spans="1:257" outlineLevel="2" x14ac:dyDescent="0.25">
      <c r="A93" s="38" t="s">
        <v>52</v>
      </c>
      <c r="B93" s="38">
        <v>860066942</v>
      </c>
      <c r="C93" s="38" t="s">
        <v>58</v>
      </c>
      <c r="D93" s="39" t="s">
        <v>84</v>
      </c>
      <c r="E93" s="40">
        <v>45586</v>
      </c>
      <c r="F93" s="41" t="s">
        <v>350</v>
      </c>
      <c r="G93" s="35">
        <v>24605.189333333332</v>
      </c>
      <c r="H93" s="2"/>
    </row>
    <row r="94" spans="1:257" outlineLevel="2" x14ac:dyDescent="0.25">
      <c r="A94" s="38" t="s">
        <v>52</v>
      </c>
      <c r="B94" s="38">
        <v>860066942</v>
      </c>
      <c r="C94" s="38" t="s">
        <v>58</v>
      </c>
      <c r="D94" s="39" t="s">
        <v>84</v>
      </c>
      <c r="E94" s="40">
        <v>45586</v>
      </c>
      <c r="F94" s="41" t="s">
        <v>351</v>
      </c>
      <c r="G94" s="35">
        <v>10924.64</v>
      </c>
      <c r="H94" s="2"/>
    </row>
    <row r="95" spans="1:257" outlineLevel="2" x14ac:dyDescent="0.25">
      <c r="A95" s="38" t="s">
        <v>52</v>
      </c>
      <c r="B95" s="38">
        <v>860066942</v>
      </c>
      <c r="C95" s="38" t="s">
        <v>58</v>
      </c>
      <c r="D95" s="39" t="s">
        <v>84</v>
      </c>
      <c r="E95" s="40">
        <v>45586</v>
      </c>
      <c r="F95" s="41" t="s">
        <v>352</v>
      </c>
      <c r="G95" s="35">
        <v>2328.2426666666629</v>
      </c>
      <c r="H95" s="2"/>
    </row>
    <row r="96" spans="1:257" outlineLevel="2" x14ac:dyDescent="0.25">
      <c r="A96" s="38" t="s">
        <v>52</v>
      </c>
      <c r="B96" s="38">
        <v>860066942</v>
      </c>
      <c r="C96" s="38" t="s">
        <v>58</v>
      </c>
      <c r="D96" s="39" t="s">
        <v>84</v>
      </c>
      <c r="E96" s="40">
        <v>45586</v>
      </c>
      <c r="F96" s="41" t="s">
        <v>353</v>
      </c>
      <c r="G96" s="35">
        <v>9745.1506666666719</v>
      </c>
      <c r="H96" s="2"/>
    </row>
    <row r="97" spans="1:8" outlineLevel="2" x14ac:dyDescent="0.25">
      <c r="A97" s="38" t="s">
        <v>52</v>
      </c>
      <c r="B97" s="38">
        <v>860066942</v>
      </c>
      <c r="C97" s="38" t="s">
        <v>58</v>
      </c>
      <c r="D97" s="39" t="s">
        <v>84</v>
      </c>
      <c r="E97" s="40">
        <v>45586</v>
      </c>
      <c r="F97" s="41" t="s">
        <v>354</v>
      </c>
      <c r="G97" s="35">
        <v>5690.84</v>
      </c>
      <c r="H97" s="2"/>
    </row>
    <row r="98" spans="1:8" outlineLevel="2" x14ac:dyDescent="0.25">
      <c r="A98" s="38" t="s">
        <v>52</v>
      </c>
      <c r="B98" s="38">
        <v>860066942</v>
      </c>
      <c r="C98" s="38" t="s">
        <v>58</v>
      </c>
      <c r="D98" s="39" t="s">
        <v>84</v>
      </c>
      <c r="E98" s="40">
        <v>45586</v>
      </c>
      <c r="F98" s="41" t="s">
        <v>355</v>
      </c>
      <c r="G98" s="35">
        <v>9515.1600000000108</v>
      </c>
      <c r="H98" s="2"/>
    </row>
    <row r="99" spans="1:8" outlineLevel="2" x14ac:dyDescent="0.25">
      <c r="A99" s="38" t="s">
        <v>52</v>
      </c>
      <c r="B99" s="38">
        <v>860066942</v>
      </c>
      <c r="C99" s="38" t="s">
        <v>58</v>
      </c>
      <c r="D99" s="39" t="s">
        <v>84</v>
      </c>
      <c r="E99" s="40">
        <v>45586</v>
      </c>
      <c r="F99" s="41" t="s">
        <v>356</v>
      </c>
      <c r="G99" s="35">
        <v>70448.48000000001</v>
      </c>
      <c r="H99" s="2"/>
    </row>
    <row r="100" spans="1:8" outlineLevel="2" x14ac:dyDescent="0.25">
      <c r="A100" s="38" t="s">
        <v>52</v>
      </c>
      <c r="B100" s="38">
        <v>860066942</v>
      </c>
      <c r="C100" s="38" t="s">
        <v>58</v>
      </c>
      <c r="D100" s="39" t="s">
        <v>84</v>
      </c>
      <c r="E100" s="40">
        <v>45586</v>
      </c>
      <c r="F100" s="41" t="s">
        <v>357</v>
      </c>
      <c r="G100" s="35">
        <v>35112.120000000003</v>
      </c>
      <c r="H100" s="2"/>
    </row>
    <row r="101" spans="1:8" outlineLevel="2" x14ac:dyDescent="0.25">
      <c r="A101" s="38" t="s">
        <v>52</v>
      </c>
      <c r="B101" s="38">
        <v>860066942</v>
      </c>
      <c r="C101" s="38" t="s">
        <v>58</v>
      </c>
      <c r="D101" s="39" t="s">
        <v>84</v>
      </c>
      <c r="E101" s="40">
        <v>45586</v>
      </c>
      <c r="F101" s="41" t="s">
        <v>358</v>
      </c>
      <c r="G101" s="35">
        <v>52437.049333333336</v>
      </c>
      <c r="H101" s="2"/>
    </row>
    <row r="102" spans="1:8" outlineLevel="2" x14ac:dyDescent="0.25">
      <c r="A102" s="38" t="s">
        <v>52</v>
      </c>
      <c r="B102" s="38">
        <v>860066942</v>
      </c>
      <c r="C102" s="38" t="s">
        <v>58</v>
      </c>
      <c r="D102" s="39" t="s">
        <v>84</v>
      </c>
      <c r="E102" s="40">
        <v>45586</v>
      </c>
      <c r="F102" s="41" t="s">
        <v>359</v>
      </c>
      <c r="G102" s="35">
        <v>130468.72</v>
      </c>
      <c r="H102" s="2"/>
    </row>
    <row r="103" spans="1:8" outlineLevel="2" x14ac:dyDescent="0.25">
      <c r="A103" s="38" t="s">
        <v>52</v>
      </c>
      <c r="B103" s="38">
        <v>860066942</v>
      </c>
      <c r="C103" s="38" t="s">
        <v>58</v>
      </c>
      <c r="D103" s="39" t="s">
        <v>84</v>
      </c>
      <c r="E103" s="40">
        <v>45586</v>
      </c>
      <c r="F103" s="41" t="s">
        <v>360</v>
      </c>
      <c r="G103" s="35">
        <v>1370491.4400000013</v>
      </c>
      <c r="H103" s="2"/>
    </row>
    <row r="104" spans="1:8" outlineLevel="2" x14ac:dyDescent="0.25">
      <c r="A104" s="38" t="s">
        <v>52</v>
      </c>
      <c r="B104" s="38">
        <v>860066942</v>
      </c>
      <c r="C104" s="38" t="s">
        <v>58</v>
      </c>
      <c r="D104" s="39" t="s">
        <v>84</v>
      </c>
      <c r="E104" s="40">
        <v>45586</v>
      </c>
      <c r="F104" s="41" t="s">
        <v>361</v>
      </c>
      <c r="G104" s="35">
        <v>1441379.8720000014</v>
      </c>
      <c r="H104" s="2"/>
    </row>
    <row r="105" spans="1:8" outlineLevel="2" x14ac:dyDescent="0.25">
      <c r="A105" s="38" t="s">
        <v>52</v>
      </c>
      <c r="B105" s="38">
        <v>860066942</v>
      </c>
      <c r="C105" s="38" t="s">
        <v>58</v>
      </c>
      <c r="D105" s="39" t="s">
        <v>84</v>
      </c>
      <c r="E105" s="40">
        <v>45586</v>
      </c>
      <c r="F105" s="41" t="s">
        <v>362</v>
      </c>
      <c r="G105" s="35">
        <v>41701.848000000013</v>
      </c>
      <c r="H105" s="2"/>
    </row>
    <row r="106" spans="1:8" outlineLevel="2" x14ac:dyDescent="0.25">
      <c r="A106" s="38" t="s">
        <v>52</v>
      </c>
      <c r="B106" s="38">
        <v>860066942</v>
      </c>
      <c r="C106" s="38" t="s">
        <v>58</v>
      </c>
      <c r="D106" s="39" t="s">
        <v>84</v>
      </c>
      <c r="E106" s="40">
        <v>45586</v>
      </c>
      <c r="F106" s="41" t="s">
        <v>363</v>
      </c>
      <c r="G106" s="35">
        <v>37012.120000000003</v>
      </c>
      <c r="H106" s="2"/>
    </row>
    <row r="107" spans="1:8" outlineLevel="2" x14ac:dyDescent="0.25">
      <c r="A107" s="38" t="s">
        <v>52</v>
      </c>
      <c r="B107" s="38">
        <v>860066942</v>
      </c>
      <c r="C107" s="38" t="s">
        <v>58</v>
      </c>
      <c r="D107" s="39" t="s">
        <v>84</v>
      </c>
      <c r="E107" s="40">
        <v>45586</v>
      </c>
      <c r="F107" s="41" t="s">
        <v>364</v>
      </c>
      <c r="G107" s="35">
        <v>95511.040000000008</v>
      </c>
      <c r="H107" s="2"/>
    </row>
    <row r="108" spans="1:8" outlineLevel="2" x14ac:dyDescent="0.25">
      <c r="A108" s="38" t="s">
        <v>52</v>
      </c>
      <c r="B108" s="38">
        <v>860066942</v>
      </c>
      <c r="C108" s="38" t="s">
        <v>58</v>
      </c>
      <c r="D108" s="39" t="s">
        <v>84</v>
      </c>
      <c r="E108" s="40">
        <v>45586</v>
      </c>
      <c r="F108" s="41" t="s">
        <v>365</v>
      </c>
      <c r="G108" s="35">
        <v>110371.48000000001</v>
      </c>
      <c r="H108" s="2"/>
    </row>
    <row r="109" spans="1:8" outlineLevel="2" x14ac:dyDescent="0.25">
      <c r="A109" s="38" t="s">
        <v>52</v>
      </c>
      <c r="B109" s="38">
        <v>860066942</v>
      </c>
      <c r="C109" s="38" t="s">
        <v>58</v>
      </c>
      <c r="D109" s="39" t="s">
        <v>84</v>
      </c>
      <c r="E109" s="40">
        <v>45586</v>
      </c>
      <c r="F109" s="41" t="s">
        <v>366</v>
      </c>
      <c r="G109" s="35">
        <v>86280.168000000005</v>
      </c>
      <c r="H109" s="2"/>
    </row>
    <row r="110" spans="1:8" outlineLevel="2" x14ac:dyDescent="0.25">
      <c r="A110" s="38" t="s">
        <v>52</v>
      </c>
      <c r="B110" s="38">
        <v>860066942</v>
      </c>
      <c r="C110" s="38" t="s">
        <v>58</v>
      </c>
      <c r="D110" s="39" t="s">
        <v>84</v>
      </c>
      <c r="E110" s="40">
        <v>45586</v>
      </c>
      <c r="F110" s="41" t="s">
        <v>367</v>
      </c>
      <c r="G110" s="35">
        <v>39443.263999999996</v>
      </c>
      <c r="H110" s="2"/>
    </row>
    <row r="111" spans="1:8" outlineLevel="2" x14ac:dyDescent="0.25">
      <c r="A111" s="38" t="s">
        <v>52</v>
      </c>
      <c r="B111" s="38">
        <v>860066942</v>
      </c>
      <c r="C111" s="38" t="s">
        <v>58</v>
      </c>
      <c r="D111" s="39" t="s">
        <v>84</v>
      </c>
      <c r="E111" s="40">
        <v>45586</v>
      </c>
      <c r="F111" s="41" t="s">
        <v>368</v>
      </c>
      <c r="G111" s="35">
        <v>39482.080000000002</v>
      </c>
      <c r="H111" s="2"/>
    </row>
    <row r="112" spans="1:8" outlineLevel="2" x14ac:dyDescent="0.25">
      <c r="A112" s="38" t="s">
        <v>52</v>
      </c>
      <c r="B112" s="38">
        <v>860066942</v>
      </c>
      <c r="C112" s="38" t="s">
        <v>58</v>
      </c>
      <c r="D112" s="39" t="s">
        <v>84</v>
      </c>
      <c r="E112" s="40">
        <v>45586</v>
      </c>
      <c r="F112" s="41" t="s">
        <v>369</v>
      </c>
      <c r="G112" s="35">
        <v>172641.04</v>
      </c>
      <c r="H112" s="2"/>
    </row>
    <row r="113" spans="1:8" outlineLevel="2" x14ac:dyDescent="0.25">
      <c r="A113" s="38" t="s">
        <v>52</v>
      </c>
      <c r="B113" s="38">
        <v>860066942</v>
      </c>
      <c r="C113" s="38" t="s">
        <v>58</v>
      </c>
      <c r="D113" s="39" t="s">
        <v>84</v>
      </c>
      <c r="E113" s="40">
        <v>45586</v>
      </c>
      <c r="F113" s="41" t="s">
        <v>370</v>
      </c>
      <c r="G113" s="35">
        <v>84282.080000000031</v>
      </c>
      <c r="H113" s="2"/>
    </row>
    <row r="114" spans="1:8" outlineLevel="2" x14ac:dyDescent="0.25">
      <c r="A114" s="38" t="s">
        <v>52</v>
      </c>
      <c r="B114" s="38">
        <v>860066942</v>
      </c>
      <c r="C114" s="38" t="s">
        <v>58</v>
      </c>
      <c r="D114" s="39" t="s">
        <v>84</v>
      </c>
      <c r="E114" s="40">
        <v>45586</v>
      </c>
      <c r="F114" s="41" t="s">
        <v>371</v>
      </c>
      <c r="G114" s="35">
        <v>90971.32</v>
      </c>
      <c r="H114" s="2"/>
    </row>
    <row r="115" spans="1:8" outlineLevel="2" x14ac:dyDescent="0.25">
      <c r="A115" s="38" t="s">
        <v>52</v>
      </c>
      <c r="B115" s="38">
        <v>860066942</v>
      </c>
      <c r="C115" s="38" t="s">
        <v>58</v>
      </c>
      <c r="D115" s="39" t="s">
        <v>84</v>
      </c>
      <c r="E115" s="40">
        <v>45586</v>
      </c>
      <c r="F115" s="41" t="s">
        <v>372</v>
      </c>
      <c r="G115" s="35">
        <v>80782.080000000016</v>
      </c>
      <c r="H115" s="2"/>
    </row>
    <row r="116" spans="1:8" outlineLevel="2" x14ac:dyDescent="0.25">
      <c r="A116" s="38" t="s">
        <v>52</v>
      </c>
      <c r="B116" s="38">
        <v>860066942</v>
      </c>
      <c r="C116" s="38" t="s">
        <v>58</v>
      </c>
      <c r="D116" s="39" t="s">
        <v>84</v>
      </c>
      <c r="E116" s="40">
        <v>45586</v>
      </c>
      <c r="F116" s="41" t="s">
        <v>373</v>
      </c>
      <c r="G116" s="35">
        <v>78682.080000000016</v>
      </c>
      <c r="H116" s="2"/>
    </row>
    <row r="117" spans="1:8" outlineLevel="2" x14ac:dyDescent="0.25">
      <c r="A117" s="38" t="s">
        <v>52</v>
      </c>
      <c r="B117" s="38">
        <v>860066942</v>
      </c>
      <c r="C117" s="38" t="s">
        <v>58</v>
      </c>
      <c r="D117" s="39" t="s">
        <v>84</v>
      </c>
      <c r="E117" s="40">
        <v>45586</v>
      </c>
      <c r="F117" s="41" t="s">
        <v>374</v>
      </c>
      <c r="G117" s="35">
        <v>90082.080000000016</v>
      </c>
      <c r="H117" s="2"/>
    </row>
    <row r="118" spans="1:8" outlineLevel="2" x14ac:dyDescent="0.25">
      <c r="A118" s="38" t="s">
        <v>52</v>
      </c>
      <c r="B118" s="38">
        <v>860066942</v>
      </c>
      <c r="C118" s="38" t="s">
        <v>58</v>
      </c>
      <c r="D118" s="39" t="s">
        <v>84</v>
      </c>
      <c r="E118" s="40">
        <v>45586</v>
      </c>
      <c r="F118" s="41" t="s">
        <v>375</v>
      </c>
      <c r="G118" s="35">
        <v>113132.09333333335</v>
      </c>
      <c r="H118" s="2"/>
    </row>
    <row r="119" spans="1:8" outlineLevel="2" x14ac:dyDescent="0.25">
      <c r="A119" s="38" t="s">
        <v>52</v>
      </c>
      <c r="B119" s="38">
        <v>860066942</v>
      </c>
      <c r="C119" s="38" t="s">
        <v>58</v>
      </c>
      <c r="D119" s="39" t="s">
        <v>84</v>
      </c>
      <c r="E119" s="40">
        <v>45586</v>
      </c>
      <c r="F119" s="41" t="s">
        <v>376</v>
      </c>
      <c r="G119" s="35">
        <v>225686.50666666671</v>
      </c>
      <c r="H119" s="2"/>
    </row>
    <row r="120" spans="1:8" outlineLevel="2" x14ac:dyDescent="0.25">
      <c r="A120" s="38" t="s">
        <v>52</v>
      </c>
      <c r="B120" s="38">
        <v>860066942</v>
      </c>
      <c r="C120" s="38" t="s">
        <v>58</v>
      </c>
      <c r="D120" s="39" t="s">
        <v>84</v>
      </c>
      <c r="E120" s="40">
        <v>45586</v>
      </c>
      <c r="F120" s="41" t="s">
        <v>377</v>
      </c>
      <c r="G120" s="35">
        <v>293694.64</v>
      </c>
      <c r="H120" s="2"/>
    </row>
    <row r="121" spans="1:8" outlineLevel="2" x14ac:dyDescent="0.25">
      <c r="A121" s="38" t="s">
        <v>52</v>
      </c>
      <c r="B121" s="38">
        <v>860066942</v>
      </c>
      <c r="C121" s="38" t="s">
        <v>58</v>
      </c>
      <c r="D121" s="39" t="s">
        <v>84</v>
      </c>
      <c r="E121" s="40">
        <v>45586</v>
      </c>
      <c r="F121" s="41" t="s">
        <v>378</v>
      </c>
      <c r="G121" s="35">
        <v>87400.000000000015</v>
      </c>
      <c r="H121" s="2"/>
    </row>
    <row r="122" spans="1:8" outlineLevel="2" x14ac:dyDescent="0.25">
      <c r="A122" s="38" t="s">
        <v>52</v>
      </c>
      <c r="B122" s="38">
        <v>860066942</v>
      </c>
      <c r="C122" s="38" t="s">
        <v>58</v>
      </c>
      <c r="D122" s="39" t="s">
        <v>84</v>
      </c>
      <c r="E122" s="40">
        <v>45586</v>
      </c>
      <c r="F122" s="41" t="s">
        <v>379</v>
      </c>
      <c r="G122" s="35">
        <v>80717.280000000028</v>
      </c>
      <c r="H122" s="2"/>
    </row>
    <row r="123" spans="1:8" outlineLevel="2" x14ac:dyDescent="0.25">
      <c r="A123" s="38" t="s">
        <v>52</v>
      </c>
      <c r="B123" s="38">
        <v>860066942</v>
      </c>
      <c r="C123" s="38" t="s">
        <v>58</v>
      </c>
      <c r="D123" s="39" t="s">
        <v>84</v>
      </c>
      <c r="E123" s="40">
        <v>45586</v>
      </c>
      <c r="F123" s="41" t="s">
        <v>380</v>
      </c>
      <c r="G123" s="35">
        <v>80000.000000000015</v>
      </c>
      <c r="H123" s="2"/>
    </row>
    <row r="124" spans="1:8" outlineLevel="2" x14ac:dyDescent="0.25">
      <c r="A124" s="38" t="s">
        <v>52</v>
      </c>
      <c r="B124" s="38">
        <v>860066942</v>
      </c>
      <c r="C124" s="38" t="s">
        <v>58</v>
      </c>
      <c r="D124" s="39" t="s">
        <v>84</v>
      </c>
      <c r="E124" s="40">
        <v>45586</v>
      </c>
      <c r="F124" s="41" t="s">
        <v>381</v>
      </c>
      <c r="G124" s="35">
        <v>202672.4266666667</v>
      </c>
      <c r="H124" s="2"/>
    </row>
    <row r="125" spans="1:8" outlineLevel="2" x14ac:dyDescent="0.25">
      <c r="A125" s="38" t="s">
        <v>52</v>
      </c>
      <c r="B125" s="38">
        <v>860066942</v>
      </c>
      <c r="C125" s="38" t="s">
        <v>58</v>
      </c>
      <c r="D125" s="39" t="s">
        <v>84</v>
      </c>
      <c r="E125" s="40">
        <v>45586</v>
      </c>
      <c r="F125" s="41" t="s">
        <v>382</v>
      </c>
      <c r="G125" s="35">
        <v>146350.86000000002</v>
      </c>
      <c r="H125" s="2"/>
    </row>
    <row r="126" spans="1:8" outlineLevel="2" x14ac:dyDescent="0.25">
      <c r="A126" s="38" t="s">
        <v>52</v>
      </c>
      <c r="B126" s="38">
        <v>860066942</v>
      </c>
      <c r="C126" s="38" t="s">
        <v>58</v>
      </c>
      <c r="D126" s="39" t="s">
        <v>84</v>
      </c>
      <c r="E126" s="40">
        <v>45586</v>
      </c>
      <c r="F126" s="41" t="s">
        <v>383</v>
      </c>
      <c r="G126" s="35">
        <v>94106.36000000003</v>
      </c>
      <c r="H126" s="2"/>
    </row>
    <row r="127" spans="1:8" outlineLevel="2" x14ac:dyDescent="0.25">
      <c r="A127" s="38" t="s">
        <v>52</v>
      </c>
      <c r="B127" s="38">
        <v>860066942</v>
      </c>
      <c r="C127" s="38" t="s">
        <v>58</v>
      </c>
      <c r="D127" s="39" t="s">
        <v>84</v>
      </c>
      <c r="E127" s="40">
        <v>45586</v>
      </c>
      <c r="F127" s="41" t="s">
        <v>384</v>
      </c>
      <c r="G127" s="35">
        <v>82811.193333333344</v>
      </c>
      <c r="H127" s="2"/>
    </row>
    <row r="128" spans="1:8" outlineLevel="2" x14ac:dyDescent="0.25">
      <c r="A128" s="38" t="s">
        <v>52</v>
      </c>
      <c r="B128" s="38">
        <v>860066942</v>
      </c>
      <c r="C128" s="38" t="s">
        <v>58</v>
      </c>
      <c r="D128" s="39" t="s">
        <v>84</v>
      </c>
      <c r="E128" s="40">
        <v>45586</v>
      </c>
      <c r="F128" s="41" t="s">
        <v>385</v>
      </c>
      <c r="G128" s="35">
        <v>91168.913333333359</v>
      </c>
      <c r="H128" s="2"/>
    </row>
    <row r="129" spans="1:8" outlineLevel="2" x14ac:dyDescent="0.25">
      <c r="A129" s="38" t="s">
        <v>52</v>
      </c>
      <c r="B129" s="38">
        <v>860066942</v>
      </c>
      <c r="C129" s="38" t="s">
        <v>58</v>
      </c>
      <c r="D129" s="39" t="s">
        <v>84</v>
      </c>
      <c r="E129" s="40">
        <v>45586</v>
      </c>
      <c r="F129" s="41" t="s">
        <v>386</v>
      </c>
      <c r="G129" s="35">
        <v>120000.6</v>
      </c>
      <c r="H129" s="2"/>
    </row>
    <row r="130" spans="1:8" outlineLevel="2" x14ac:dyDescent="0.25">
      <c r="A130" s="38" t="s">
        <v>52</v>
      </c>
      <c r="B130" s="38">
        <v>860066942</v>
      </c>
      <c r="C130" s="38" t="s">
        <v>58</v>
      </c>
      <c r="D130" s="39" t="s">
        <v>84</v>
      </c>
      <c r="E130" s="40">
        <v>45586</v>
      </c>
      <c r="F130" s="41" t="s">
        <v>387</v>
      </c>
      <c r="G130" s="35">
        <v>145267.34000000003</v>
      </c>
      <c r="H130" s="2"/>
    </row>
    <row r="131" spans="1:8" outlineLevel="2" x14ac:dyDescent="0.25">
      <c r="A131" s="38" t="s">
        <v>52</v>
      </c>
      <c r="B131" s="38">
        <v>860066942</v>
      </c>
      <c r="C131" s="38" t="s">
        <v>58</v>
      </c>
      <c r="D131" s="39" t="s">
        <v>84</v>
      </c>
      <c r="E131" s="40">
        <v>45586</v>
      </c>
      <c r="F131" s="41" t="s">
        <v>388</v>
      </c>
      <c r="G131" s="35">
        <v>191760</v>
      </c>
      <c r="H131" s="2"/>
    </row>
    <row r="132" spans="1:8" outlineLevel="1" x14ac:dyDescent="0.25">
      <c r="A132" s="38" t="s">
        <v>52</v>
      </c>
      <c r="B132" s="38">
        <v>860066942</v>
      </c>
      <c r="C132" s="38" t="s">
        <v>58</v>
      </c>
      <c r="D132" s="39" t="s">
        <v>84</v>
      </c>
      <c r="E132" s="40">
        <v>45586</v>
      </c>
      <c r="F132" s="41" t="s">
        <v>389</v>
      </c>
      <c r="G132" s="35">
        <v>146460</v>
      </c>
      <c r="H132" s="2"/>
    </row>
    <row r="133" spans="1:8" outlineLevel="2" x14ac:dyDescent="0.25">
      <c r="A133" s="38" t="s">
        <v>52</v>
      </c>
      <c r="B133" s="38">
        <v>860066942</v>
      </c>
      <c r="C133" s="38" t="s">
        <v>58</v>
      </c>
      <c r="D133" s="39" t="s">
        <v>84</v>
      </c>
      <c r="E133" s="40">
        <v>45586</v>
      </c>
      <c r="F133" s="41" t="s">
        <v>390</v>
      </c>
      <c r="G133" s="35">
        <v>178060</v>
      </c>
      <c r="H133" s="2"/>
    </row>
    <row r="134" spans="1:8" outlineLevel="1" x14ac:dyDescent="0.25">
      <c r="A134" s="38" t="s">
        <v>52</v>
      </c>
      <c r="B134" s="38">
        <v>860066942</v>
      </c>
      <c r="C134" s="38" t="s">
        <v>58</v>
      </c>
      <c r="D134" s="39" t="s">
        <v>84</v>
      </c>
      <c r="E134" s="40">
        <v>45586</v>
      </c>
      <c r="F134" s="41" t="s">
        <v>391</v>
      </c>
      <c r="G134" s="35">
        <v>165400</v>
      </c>
      <c r="H134" s="2"/>
    </row>
    <row r="135" spans="1:8" outlineLevel="2" x14ac:dyDescent="0.25">
      <c r="A135" s="38" t="s">
        <v>52</v>
      </c>
      <c r="B135" s="38">
        <v>860066942</v>
      </c>
      <c r="C135" s="38" t="s">
        <v>58</v>
      </c>
      <c r="D135" s="39" t="s">
        <v>84</v>
      </c>
      <c r="E135" s="40">
        <v>45586</v>
      </c>
      <c r="F135" s="41" t="s">
        <v>392</v>
      </c>
      <c r="G135" s="35">
        <v>183260</v>
      </c>
      <c r="H135" s="14"/>
    </row>
    <row r="136" spans="1:8" outlineLevel="1" x14ac:dyDescent="0.25">
      <c r="A136" s="38" t="s">
        <v>52</v>
      </c>
      <c r="B136" s="38">
        <v>860066942</v>
      </c>
      <c r="C136" s="38" t="s">
        <v>58</v>
      </c>
      <c r="D136" s="39" t="s">
        <v>84</v>
      </c>
      <c r="E136" s="40">
        <v>45586</v>
      </c>
      <c r="F136" s="41" t="s">
        <v>393</v>
      </c>
      <c r="G136" s="35">
        <v>192592</v>
      </c>
      <c r="H136" s="14"/>
    </row>
    <row r="137" spans="1:8" outlineLevel="2" x14ac:dyDescent="0.25">
      <c r="A137" s="38" t="s">
        <v>52</v>
      </c>
      <c r="B137" s="38">
        <v>860066942</v>
      </c>
      <c r="C137" s="38" t="s">
        <v>58</v>
      </c>
      <c r="D137" s="39" t="s">
        <v>84</v>
      </c>
      <c r="E137" s="40">
        <v>45586</v>
      </c>
      <c r="F137" s="41" t="s">
        <v>394</v>
      </c>
      <c r="G137" s="35">
        <v>371068</v>
      </c>
      <c r="H137" s="2"/>
    </row>
    <row r="138" spans="1:8" outlineLevel="1" x14ac:dyDescent="0.25">
      <c r="A138" s="38" t="s">
        <v>52</v>
      </c>
      <c r="B138" s="38">
        <v>860066942</v>
      </c>
      <c r="C138" s="38" t="s">
        <v>58</v>
      </c>
      <c r="D138" s="39" t="s">
        <v>84</v>
      </c>
      <c r="E138" s="40">
        <v>45586</v>
      </c>
      <c r="F138" s="41" t="s">
        <v>395</v>
      </c>
      <c r="G138" s="35">
        <v>187720</v>
      </c>
      <c r="H138" s="2"/>
    </row>
    <row r="139" spans="1:8" x14ac:dyDescent="0.25">
      <c r="A139" s="38" t="s">
        <v>52</v>
      </c>
      <c r="B139" s="38">
        <v>860066942</v>
      </c>
      <c r="C139" s="38" t="s">
        <v>58</v>
      </c>
      <c r="D139" s="39" t="s">
        <v>84</v>
      </c>
      <c r="E139" s="40">
        <v>45586</v>
      </c>
      <c r="F139" s="41" t="s">
        <v>396</v>
      </c>
      <c r="G139" s="35">
        <v>148500</v>
      </c>
      <c r="H139" s="2"/>
    </row>
    <row r="140" spans="1:8" x14ac:dyDescent="0.25">
      <c r="A140" s="38" t="s">
        <v>52</v>
      </c>
      <c r="B140" s="38">
        <v>860066942</v>
      </c>
      <c r="C140" s="38" t="s">
        <v>58</v>
      </c>
      <c r="D140" s="39" t="s">
        <v>84</v>
      </c>
      <c r="E140" s="40">
        <v>45586</v>
      </c>
      <c r="F140" s="41" t="s">
        <v>397</v>
      </c>
      <c r="G140" s="35">
        <v>172592</v>
      </c>
      <c r="H140" s="2" t="s">
        <v>8</v>
      </c>
    </row>
    <row r="141" spans="1:8" x14ac:dyDescent="0.25">
      <c r="A141" s="38" t="s">
        <v>52</v>
      </c>
      <c r="B141" s="38">
        <v>860066942</v>
      </c>
      <c r="C141" s="38" t="s">
        <v>58</v>
      </c>
      <c r="D141" s="39" t="s">
        <v>84</v>
      </c>
      <c r="E141" s="40">
        <v>45586</v>
      </c>
      <c r="F141" s="41" t="s">
        <v>398</v>
      </c>
      <c r="G141" s="35">
        <v>281176</v>
      </c>
      <c r="H141" s="2" t="s">
        <v>8</v>
      </c>
    </row>
    <row r="142" spans="1:8" x14ac:dyDescent="0.25">
      <c r="A142" s="38" t="s">
        <v>52</v>
      </c>
      <c r="B142" s="38">
        <v>860066942</v>
      </c>
      <c r="C142" s="38" t="s">
        <v>58</v>
      </c>
      <c r="D142" s="39" t="s">
        <v>84</v>
      </c>
      <c r="E142" s="40">
        <v>45586</v>
      </c>
      <c r="F142" s="87" t="s">
        <v>399</v>
      </c>
      <c r="G142" s="35">
        <v>161500</v>
      </c>
      <c r="H142" s="89"/>
    </row>
    <row r="143" spans="1:8" x14ac:dyDescent="0.25">
      <c r="A143" s="38" t="s">
        <v>52</v>
      </c>
      <c r="B143" s="38">
        <v>860066942</v>
      </c>
      <c r="C143" s="38" t="s">
        <v>58</v>
      </c>
      <c r="D143" s="39" t="s">
        <v>84</v>
      </c>
      <c r="E143" s="40">
        <v>45586</v>
      </c>
      <c r="F143" s="87" t="s">
        <v>400</v>
      </c>
      <c r="G143" s="35">
        <v>330842.44</v>
      </c>
      <c r="H143" s="89"/>
    </row>
    <row r="144" spans="1:8" x14ac:dyDescent="0.25">
      <c r="A144" s="38" t="s">
        <v>52</v>
      </c>
      <c r="B144" s="38">
        <v>860066942</v>
      </c>
      <c r="C144" s="38" t="s">
        <v>58</v>
      </c>
      <c r="D144" s="39" t="s">
        <v>84</v>
      </c>
      <c r="E144" s="40">
        <v>45586</v>
      </c>
      <c r="F144" s="87" t="s">
        <v>401</v>
      </c>
      <c r="G144" s="35">
        <v>159914.35999999999</v>
      </c>
      <c r="H144" s="89">
        <v>10</v>
      </c>
    </row>
    <row r="145" spans="1:8" x14ac:dyDescent="0.25">
      <c r="A145" s="38" t="s">
        <v>52</v>
      </c>
      <c r="B145" s="38">
        <v>860066942</v>
      </c>
      <c r="C145" s="38" t="s">
        <v>58</v>
      </c>
      <c r="D145" s="39" t="s">
        <v>84</v>
      </c>
      <c r="E145" s="40">
        <v>45586</v>
      </c>
      <c r="F145" s="87" t="s">
        <v>402</v>
      </c>
      <c r="G145" s="35">
        <v>156000</v>
      </c>
      <c r="H145" s="89" t="s">
        <v>30</v>
      </c>
    </row>
    <row r="146" spans="1:8" x14ac:dyDescent="0.25">
      <c r="A146" s="38" t="s">
        <v>52</v>
      </c>
      <c r="B146" s="38">
        <v>860066942</v>
      </c>
      <c r="C146" s="38" t="s">
        <v>58</v>
      </c>
      <c r="D146" s="39" t="s">
        <v>84</v>
      </c>
      <c r="E146" s="40">
        <v>45586</v>
      </c>
      <c r="F146" s="87" t="s">
        <v>403</v>
      </c>
      <c r="G146" s="35">
        <v>263240.09333333338</v>
      </c>
      <c r="H146" s="89" t="s">
        <v>8</v>
      </c>
    </row>
    <row r="147" spans="1:8" x14ac:dyDescent="0.25">
      <c r="A147" s="38" t="s">
        <v>52</v>
      </c>
      <c r="B147" s="38">
        <v>860066942</v>
      </c>
      <c r="C147" s="38" t="s">
        <v>58</v>
      </c>
      <c r="D147" s="39" t="s">
        <v>84</v>
      </c>
      <c r="E147" s="40">
        <v>45586</v>
      </c>
      <c r="F147" s="87" t="s">
        <v>404</v>
      </c>
      <c r="G147" s="35">
        <v>159892.79999999999</v>
      </c>
      <c r="H147" s="89" t="s">
        <v>8</v>
      </c>
    </row>
    <row r="148" spans="1:8" x14ac:dyDescent="0.25">
      <c r="A148" s="38" t="s">
        <v>52</v>
      </c>
      <c r="B148" s="38">
        <v>860066942</v>
      </c>
      <c r="C148" s="38" t="s">
        <v>58</v>
      </c>
      <c r="D148" s="39" t="s">
        <v>84</v>
      </c>
      <c r="E148" s="40">
        <v>45586</v>
      </c>
      <c r="F148" s="87" t="s">
        <v>405</v>
      </c>
      <c r="G148" s="35">
        <v>182734.44</v>
      </c>
      <c r="H148" s="89" t="s">
        <v>8</v>
      </c>
    </row>
    <row r="149" spans="1:8" x14ac:dyDescent="0.25">
      <c r="A149" s="38" t="s">
        <v>52</v>
      </c>
      <c r="B149" s="38">
        <v>860066942</v>
      </c>
      <c r="C149" s="38" t="s">
        <v>58</v>
      </c>
      <c r="D149" s="39" t="s">
        <v>84</v>
      </c>
      <c r="E149" s="40">
        <v>45586</v>
      </c>
      <c r="F149" s="87" t="s">
        <v>406</v>
      </c>
      <c r="G149" s="35">
        <v>275193.44</v>
      </c>
      <c r="H149" s="89"/>
    </row>
    <row r="150" spans="1:8" x14ac:dyDescent="0.25">
      <c r="A150" s="38" t="s">
        <v>52</v>
      </c>
      <c r="B150" s="38">
        <v>860066942</v>
      </c>
      <c r="C150" s="38" t="s">
        <v>58</v>
      </c>
      <c r="D150" s="39" t="s">
        <v>84</v>
      </c>
      <c r="E150" s="40">
        <v>45586</v>
      </c>
      <c r="F150" s="87" t="s">
        <v>407</v>
      </c>
      <c r="G150" s="35">
        <v>341779.83999999997</v>
      </c>
      <c r="H150" s="89"/>
    </row>
    <row r="151" spans="1:8" x14ac:dyDescent="0.25">
      <c r="A151" s="36" t="s">
        <v>489</v>
      </c>
      <c r="B151" s="38"/>
      <c r="C151" s="38"/>
      <c r="D151" s="39"/>
      <c r="E151" s="40"/>
      <c r="F151" s="87"/>
      <c r="G151" s="35">
        <f>SUBTOTAL(9,G94:G150)</f>
        <v>10198478.021333337</v>
      </c>
      <c r="H151" s="89">
        <v>10</v>
      </c>
    </row>
    <row r="152" spans="1:8" x14ac:dyDescent="0.25">
      <c r="A152" s="38" t="s">
        <v>317</v>
      </c>
      <c r="B152" s="38">
        <v>802019954</v>
      </c>
      <c r="C152" s="38" t="s">
        <v>494</v>
      </c>
      <c r="D152" s="39" t="s">
        <v>204</v>
      </c>
      <c r="E152" s="42">
        <v>45565</v>
      </c>
      <c r="F152" s="88"/>
      <c r="G152" s="43">
        <v>111900</v>
      </c>
      <c r="H152" s="89" t="s">
        <v>30</v>
      </c>
    </row>
    <row r="153" spans="1:8" x14ac:dyDescent="0.25">
      <c r="A153" s="36" t="s">
        <v>490</v>
      </c>
      <c r="B153" s="38"/>
      <c r="C153" s="38"/>
      <c r="D153" s="39"/>
      <c r="E153" s="42"/>
      <c r="F153" s="88"/>
      <c r="G153" s="43">
        <f>SUBTOTAL(9,G152:G152)</f>
        <v>111900</v>
      </c>
      <c r="H153" s="89" t="s">
        <v>8</v>
      </c>
    </row>
    <row r="154" spans="1:8" x14ac:dyDescent="0.25">
      <c r="A154" s="38" t="s">
        <v>318</v>
      </c>
      <c r="B154" s="38">
        <v>800130907</v>
      </c>
      <c r="C154" s="38" t="s">
        <v>494</v>
      </c>
      <c r="D154" s="39" t="s">
        <v>262</v>
      </c>
      <c r="E154" s="38"/>
      <c r="F154" s="88">
        <v>811012461</v>
      </c>
      <c r="G154" s="43">
        <v>831400</v>
      </c>
      <c r="H154" s="89" t="s">
        <v>8</v>
      </c>
    </row>
    <row r="155" spans="1:8" x14ac:dyDescent="0.25">
      <c r="A155" s="36" t="s">
        <v>491</v>
      </c>
      <c r="B155" s="38"/>
      <c r="C155" s="38"/>
      <c r="D155" s="39"/>
      <c r="E155" s="38"/>
      <c r="F155" s="88"/>
      <c r="G155" s="43">
        <f>SUBTOTAL(9,G154:G154)</f>
        <v>831400</v>
      </c>
      <c r="H155" s="89" t="s">
        <v>8</v>
      </c>
    </row>
    <row r="156" spans="1:8" x14ac:dyDescent="0.25">
      <c r="A156" s="38" t="s">
        <v>266</v>
      </c>
      <c r="B156" s="38">
        <v>800251440</v>
      </c>
      <c r="C156" s="38" t="s">
        <v>494</v>
      </c>
      <c r="D156" s="39" t="s">
        <v>267</v>
      </c>
      <c r="E156" s="38"/>
      <c r="F156" s="88"/>
      <c r="G156" s="43">
        <v>3032225</v>
      </c>
      <c r="H156" s="89"/>
    </row>
    <row r="157" spans="1:8" x14ac:dyDescent="0.25">
      <c r="A157" s="36" t="s">
        <v>492</v>
      </c>
      <c r="B157" s="38"/>
      <c r="C157" s="38"/>
      <c r="D157" s="39"/>
      <c r="E157" s="38"/>
      <c r="F157" s="88"/>
      <c r="G157" s="81">
        <f>SUBTOTAL(9,G156:G156)</f>
        <v>3032225</v>
      </c>
      <c r="H157" s="89"/>
    </row>
    <row r="158" spans="1:8" x14ac:dyDescent="0.25">
      <c r="A158" s="88" t="s">
        <v>51</v>
      </c>
      <c r="B158" s="141">
        <v>900336004</v>
      </c>
      <c r="C158" s="38" t="s">
        <v>494</v>
      </c>
      <c r="D158" s="142"/>
      <c r="E158" s="141"/>
      <c r="F158" s="141"/>
      <c r="G158" s="143">
        <v>274300</v>
      </c>
      <c r="H158" s="89"/>
    </row>
    <row r="159" spans="1:8" x14ac:dyDescent="0.25">
      <c r="A159" s="140" t="s">
        <v>538</v>
      </c>
      <c r="B159" s="141"/>
      <c r="C159" s="141"/>
      <c r="D159" s="142"/>
      <c r="E159" s="141"/>
      <c r="F159" s="141"/>
      <c r="G159" s="81">
        <f>SUBTOTAL(9,G158:G158)</f>
        <v>274300</v>
      </c>
      <c r="H159" s="89"/>
    </row>
    <row r="160" spans="1:8" x14ac:dyDescent="0.25">
      <c r="A160" s="160" t="s">
        <v>493</v>
      </c>
      <c r="B160" s="161"/>
      <c r="C160" s="161"/>
      <c r="D160" s="161"/>
      <c r="E160" s="161"/>
      <c r="F160" s="161"/>
      <c r="G160" s="46">
        <f>G157+G155+G153+G151+G159</f>
        <v>14448303.021333337</v>
      </c>
      <c r="H160" s="89" t="s">
        <v>30</v>
      </c>
    </row>
    <row r="161" spans="1:8" outlineLevel="2" x14ac:dyDescent="0.25">
      <c r="A161" s="160" t="s">
        <v>532</v>
      </c>
      <c r="B161" s="161"/>
      <c r="C161" s="161"/>
      <c r="D161" s="161"/>
      <c r="E161" s="161"/>
      <c r="F161" s="161"/>
      <c r="G161" s="46">
        <f>G160+G92+G81</f>
        <v>600031729.02133334</v>
      </c>
      <c r="H161" s="20"/>
    </row>
    <row r="162" spans="1:8" outlineLevel="2" x14ac:dyDescent="0.25">
      <c r="G162" s="26"/>
      <c r="H162" s="20"/>
    </row>
    <row r="163" spans="1:8" outlineLevel="2" x14ac:dyDescent="0.25">
      <c r="A163" s="1">
        <v>2</v>
      </c>
      <c r="B163" s="1">
        <v>4</v>
      </c>
      <c r="C163" s="1">
        <v>6</v>
      </c>
      <c r="D163" s="1"/>
      <c r="E163" s="1"/>
      <c r="F163" s="1">
        <v>7</v>
      </c>
      <c r="G163" s="17">
        <v>8</v>
      </c>
      <c r="H163" s="2"/>
    </row>
    <row r="164" spans="1:8" ht="15.75" outlineLevel="2" thickBot="1" x14ac:dyDescent="0.3">
      <c r="A164" s="1" t="s">
        <v>27</v>
      </c>
      <c r="B164" s="1" t="s">
        <v>15</v>
      </c>
      <c r="C164" s="1" t="s">
        <v>28</v>
      </c>
      <c r="D164" s="1"/>
      <c r="E164" s="1"/>
      <c r="F164" s="1" t="s">
        <v>19</v>
      </c>
      <c r="G164" s="17" t="s">
        <v>29</v>
      </c>
      <c r="H164" s="2"/>
    </row>
    <row r="165" spans="1:8" ht="15.75" outlineLevel="2" thickBot="1" x14ac:dyDescent="0.3">
      <c r="A165" s="3" t="s">
        <v>8</v>
      </c>
      <c r="B165" s="3"/>
      <c r="C165" s="3" t="s">
        <v>8</v>
      </c>
      <c r="D165" s="3"/>
      <c r="E165" s="3"/>
      <c r="F165" s="3" t="s">
        <v>8</v>
      </c>
      <c r="G165" s="18"/>
      <c r="H165" s="2"/>
    </row>
    <row r="166" spans="1:8" outlineLevel="2" x14ac:dyDescent="0.25">
      <c r="A166" s="2" t="s">
        <v>8</v>
      </c>
      <c r="B166" s="2" t="s">
        <v>8</v>
      </c>
      <c r="C166" s="2" t="s">
        <v>8</v>
      </c>
      <c r="D166" s="2"/>
      <c r="E166" s="2"/>
      <c r="F166" s="2" t="s">
        <v>8</v>
      </c>
      <c r="G166" s="19" t="s">
        <v>8</v>
      </c>
      <c r="H166" s="2"/>
    </row>
    <row r="167" spans="1:8" outlineLevel="2" x14ac:dyDescent="0.25">
      <c r="A167" s="2" t="s">
        <v>8</v>
      </c>
      <c r="B167" s="2" t="s">
        <v>8</v>
      </c>
      <c r="C167" s="2" t="s">
        <v>8</v>
      </c>
      <c r="D167" s="2"/>
      <c r="E167" s="2"/>
      <c r="F167" s="2" t="s">
        <v>8</v>
      </c>
      <c r="H167" s="2"/>
    </row>
    <row r="168" spans="1:8" outlineLevel="2" x14ac:dyDescent="0.25">
      <c r="H168" s="2"/>
    </row>
    <row r="169" spans="1:8" outlineLevel="2" x14ac:dyDescent="0.25">
      <c r="G169"/>
      <c r="H169" s="2"/>
    </row>
    <row r="170" spans="1:8" outlineLevel="2" x14ac:dyDescent="0.25">
      <c r="A170" s="1">
        <v>2</v>
      </c>
      <c r="B170" s="1">
        <v>4</v>
      </c>
      <c r="C170" s="1">
        <v>6</v>
      </c>
      <c r="D170" s="1"/>
      <c r="E170" s="1"/>
      <c r="F170" s="1">
        <v>7</v>
      </c>
      <c r="G170" s="17">
        <v>8</v>
      </c>
      <c r="H170" s="2"/>
    </row>
    <row r="171" spans="1:8" ht="15.75" outlineLevel="1" thickBot="1" x14ac:dyDescent="0.3">
      <c r="A171" s="1" t="s">
        <v>27</v>
      </c>
      <c r="B171" s="1" t="s">
        <v>15</v>
      </c>
      <c r="C171" s="1" t="s">
        <v>28</v>
      </c>
      <c r="D171" s="1"/>
      <c r="E171" s="1"/>
      <c r="F171" s="1" t="s">
        <v>19</v>
      </c>
      <c r="G171" s="17" t="s">
        <v>29</v>
      </c>
      <c r="H171" s="2"/>
    </row>
    <row r="172" spans="1:8" ht="15.75" outlineLevel="2" thickBot="1" x14ac:dyDescent="0.3">
      <c r="A172" s="3" t="s">
        <v>8</v>
      </c>
      <c r="B172" s="3"/>
      <c r="C172" s="3" t="s">
        <v>8</v>
      </c>
      <c r="D172" s="3"/>
      <c r="E172" s="3"/>
      <c r="F172" s="3" t="s">
        <v>8</v>
      </c>
      <c r="G172" s="18"/>
      <c r="H172" s="2"/>
    </row>
    <row r="173" spans="1:8" outlineLevel="2" x14ac:dyDescent="0.25">
      <c r="A173" s="2" t="s">
        <v>8</v>
      </c>
      <c r="B173" s="2" t="s">
        <v>8</v>
      </c>
      <c r="C173" s="2" t="s">
        <v>8</v>
      </c>
      <c r="D173" s="2"/>
      <c r="E173" s="2"/>
      <c r="F173" s="2" t="s">
        <v>8</v>
      </c>
      <c r="G173" s="19" t="s">
        <v>8</v>
      </c>
      <c r="H173" s="2"/>
    </row>
    <row r="174" spans="1:8" outlineLevel="2" x14ac:dyDescent="0.25">
      <c r="A174" s="2" t="s">
        <v>8</v>
      </c>
      <c r="B174" s="2" t="s">
        <v>8</v>
      </c>
      <c r="C174" s="2" t="s">
        <v>8</v>
      </c>
      <c r="D174" s="2"/>
      <c r="E174" s="2"/>
      <c r="F174" s="2" t="s">
        <v>8</v>
      </c>
      <c r="H174" s="2"/>
    </row>
    <row r="175" spans="1:8" outlineLevel="2" x14ac:dyDescent="0.25">
      <c r="H175" s="2"/>
    </row>
    <row r="176" spans="1:8" outlineLevel="2" x14ac:dyDescent="0.25">
      <c r="G176"/>
      <c r="H176" s="2"/>
    </row>
    <row r="177" spans="1:8" outlineLevel="1" x14ac:dyDescent="0.25">
      <c r="A177" s="21">
        <v>2</v>
      </c>
      <c r="B177" s="21">
        <v>4</v>
      </c>
      <c r="C177" s="21">
        <v>6</v>
      </c>
      <c r="D177" s="21"/>
      <c r="E177" s="21"/>
      <c r="F177" s="21">
        <v>7</v>
      </c>
      <c r="G177" s="22">
        <v>8</v>
      </c>
      <c r="H177" s="2"/>
    </row>
    <row r="178" spans="1:8" outlineLevel="2" x14ac:dyDescent="0.25">
      <c r="A178" s="74" t="s">
        <v>27</v>
      </c>
      <c r="B178" s="74" t="s">
        <v>15</v>
      </c>
      <c r="C178" s="74" t="s">
        <v>28</v>
      </c>
      <c r="D178" s="74"/>
      <c r="E178" s="74" t="s">
        <v>32</v>
      </c>
      <c r="F178" s="74" t="s">
        <v>19</v>
      </c>
      <c r="G178" s="79" t="s">
        <v>29</v>
      </c>
      <c r="H178" s="2"/>
    </row>
    <row r="179" spans="1:8" outlineLevel="2" x14ac:dyDescent="0.25">
      <c r="A179" s="38" t="s">
        <v>76</v>
      </c>
      <c r="B179" s="38">
        <v>900220672</v>
      </c>
      <c r="C179" s="38" t="s">
        <v>412</v>
      </c>
      <c r="D179" s="39" t="s">
        <v>93</v>
      </c>
      <c r="E179" s="42">
        <v>44883</v>
      </c>
      <c r="F179" s="38" t="s">
        <v>67</v>
      </c>
      <c r="G179" s="43">
        <v>23277</v>
      </c>
      <c r="H179" s="2"/>
    </row>
    <row r="180" spans="1:8" outlineLevel="1" x14ac:dyDescent="0.25">
      <c r="A180" s="38" t="s">
        <v>76</v>
      </c>
      <c r="B180" s="38">
        <v>900220672</v>
      </c>
      <c r="C180" s="38" t="s">
        <v>412</v>
      </c>
      <c r="D180" s="39" t="s">
        <v>93</v>
      </c>
      <c r="E180" s="42">
        <v>45533</v>
      </c>
      <c r="F180" s="38" t="s">
        <v>68</v>
      </c>
      <c r="G180" s="43">
        <v>2759629</v>
      </c>
      <c r="H180" s="2"/>
    </row>
    <row r="181" spans="1:8" outlineLevel="2" x14ac:dyDescent="0.25">
      <c r="A181" s="38" t="s">
        <v>76</v>
      </c>
      <c r="B181" s="38">
        <v>900220672</v>
      </c>
      <c r="C181" s="38" t="s">
        <v>412</v>
      </c>
      <c r="D181" s="39" t="s">
        <v>93</v>
      </c>
      <c r="E181" s="42">
        <v>45533</v>
      </c>
      <c r="F181" s="38" t="s">
        <v>69</v>
      </c>
      <c r="G181" s="43">
        <v>8667833</v>
      </c>
      <c r="H181" s="2"/>
    </row>
    <row r="182" spans="1:8" outlineLevel="2" x14ac:dyDescent="0.25">
      <c r="A182" s="38" t="s">
        <v>76</v>
      </c>
      <c r="B182" s="38">
        <v>900220672</v>
      </c>
      <c r="C182" s="38" t="s">
        <v>412</v>
      </c>
      <c r="D182" s="39" t="s">
        <v>93</v>
      </c>
      <c r="E182" s="42">
        <v>45536</v>
      </c>
      <c r="F182" s="38" t="s">
        <v>70</v>
      </c>
      <c r="G182" s="43">
        <v>2282544</v>
      </c>
      <c r="H182" s="2"/>
    </row>
    <row r="183" spans="1:8" outlineLevel="2" x14ac:dyDescent="0.25">
      <c r="A183" s="38" t="s">
        <v>76</v>
      </c>
      <c r="B183" s="38">
        <v>900220672</v>
      </c>
      <c r="C183" s="38" t="s">
        <v>412</v>
      </c>
      <c r="D183" s="39" t="s">
        <v>93</v>
      </c>
      <c r="E183" s="42">
        <v>45558</v>
      </c>
      <c r="F183" s="38" t="s">
        <v>71</v>
      </c>
      <c r="G183" s="43">
        <v>11770228</v>
      </c>
      <c r="H183" s="2"/>
    </row>
    <row r="184" spans="1:8" outlineLevel="2" x14ac:dyDescent="0.25">
      <c r="A184" s="38" t="s">
        <v>76</v>
      </c>
      <c r="B184" s="38">
        <v>900220672</v>
      </c>
      <c r="C184" s="38" t="s">
        <v>412</v>
      </c>
      <c r="D184" s="39" t="s">
        <v>93</v>
      </c>
      <c r="E184" s="42">
        <v>45562</v>
      </c>
      <c r="F184" s="38" t="s">
        <v>72</v>
      </c>
      <c r="G184" s="43">
        <v>4274146</v>
      </c>
      <c r="H184" s="2"/>
    </row>
    <row r="185" spans="1:8" outlineLevel="2" x14ac:dyDescent="0.25">
      <c r="A185" s="38" t="s">
        <v>76</v>
      </c>
      <c r="B185" s="38">
        <v>900220672</v>
      </c>
      <c r="C185" s="38" t="s">
        <v>412</v>
      </c>
      <c r="D185" s="39" t="s">
        <v>93</v>
      </c>
      <c r="E185" s="42">
        <v>45578</v>
      </c>
      <c r="F185" s="38" t="s">
        <v>73</v>
      </c>
      <c r="G185" s="43">
        <v>1154847</v>
      </c>
      <c r="H185" s="2"/>
    </row>
    <row r="186" spans="1:8" outlineLevel="2" x14ac:dyDescent="0.25">
      <c r="A186" s="38" t="s">
        <v>76</v>
      </c>
      <c r="B186" s="38">
        <v>900220672</v>
      </c>
      <c r="C186" s="38" t="s">
        <v>412</v>
      </c>
      <c r="D186" s="39" t="s">
        <v>93</v>
      </c>
      <c r="E186" s="42">
        <v>45578</v>
      </c>
      <c r="F186" s="38" t="s">
        <v>74</v>
      </c>
      <c r="G186" s="43">
        <v>16218408</v>
      </c>
      <c r="H186" s="2"/>
    </row>
    <row r="187" spans="1:8" outlineLevel="2" x14ac:dyDescent="0.25">
      <c r="A187" s="38" t="s">
        <v>76</v>
      </c>
      <c r="B187" s="38">
        <v>900220672</v>
      </c>
      <c r="C187" s="38" t="s">
        <v>412</v>
      </c>
      <c r="D187" s="39" t="s">
        <v>93</v>
      </c>
      <c r="E187" s="42">
        <v>45578</v>
      </c>
      <c r="F187" s="38" t="s">
        <v>75</v>
      </c>
      <c r="G187" s="43">
        <v>2274080</v>
      </c>
      <c r="H187" s="2"/>
    </row>
    <row r="188" spans="1:8" outlineLevel="2" x14ac:dyDescent="0.25">
      <c r="A188" s="38" t="s">
        <v>76</v>
      </c>
      <c r="B188" s="38">
        <v>900220672</v>
      </c>
      <c r="C188" s="38" t="s">
        <v>412</v>
      </c>
      <c r="D188" s="39" t="s">
        <v>93</v>
      </c>
      <c r="E188" s="42">
        <v>45578</v>
      </c>
      <c r="F188" s="38" t="s">
        <v>75</v>
      </c>
      <c r="G188" s="43">
        <v>1786458</v>
      </c>
      <c r="H188" s="2"/>
    </row>
    <row r="189" spans="1:8" outlineLevel="2" x14ac:dyDescent="0.25">
      <c r="A189" s="38" t="s">
        <v>76</v>
      </c>
      <c r="B189" s="38">
        <v>900220672</v>
      </c>
      <c r="C189" s="38" t="s">
        <v>412</v>
      </c>
      <c r="D189" s="39" t="s">
        <v>93</v>
      </c>
      <c r="E189" s="42">
        <v>45578</v>
      </c>
      <c r="F189" s="38" t="s">
        <v>75</v>
      </c>
      <c r="G189" s="43">
        <v>9708994</v>
      </c>
      <c r="H189" s="2"/>
    </row>
    <row r="190" spans="1:8" outlineLevel="2" x14ac:dyDescent="0.25">
      <c r="A190" s="36" t="s">
        <v>495</v>
      </c>
      <c r="B190" s="38"/>
      <c r="C190" s="38"/>
      <c r="D190" s="39"/>
      <c r="E190" s="42"/>
      <c r="F190" s="38"/>
      <c r="G190" s="81">
        <f>SUBTOTAL(9,G180:G189)</f>
        <v>60897167</v>
      </c>
      <c r="H190" s="2"/>
    </row>
    <row r="191" spans="1:8" outlineLevel="2" x14ac:dyDescent="0.25">
      <c r="A191" s="38" t="s">
        <v>95</v>
      </c>
      <c r="B191" s="38">
        <v>901126198</v>
      </c>
      <c r="C191" s="38" t="s">
        <v>412</v>
      </c>
      <c r="D191" s="39" t="s">
        <v>94</v>
      </c>
      <c r="E191" s="42">
        <v>45550</v>
      </c>
      <c r="F191" s="38" t="s">
        <v>96</v>
      </c>
      <c r="G191" s="43">
        <v>6764143</v>
      </c>
      <c r="H191" s="2"/>
    </row>
    <row r="192" spans="1:8" outlineLevel="2" x14ac:dyDescent="0.25">
      <c r="A192" s="38" t="s">
        <v>95</v>
      </c>
      <c r="B192" s="38">
        <v>901126198</v>
      </c>
      <c r="C192" s="38" t="s">
        <v>412</v>
      </c>
      <c r="D192" s="39" t="s">
        <v>94</v>
      </c>
      <c r="E192" s="42">
        <v>45558</v>
      </c>
      <c r="F192" s="38" t="s">
        <v>97</v>
      </c>
      <c r="G192" s="43">
        <v>13994400</v>
      </c>
      <c r="H192" s="2"/>
    </row>
    <row r="193" spans="1:258" outlineLevel="2" x14ac:dyDescent="0.25">
      <c r="A193" s="38" t="s">
        <v>95</v>
      </c>
      <c r="B193" s="38">
        <v>901126198</v>
      </c>
      <c r="C193" s="38" t="s">
        <v>412</v>
      </c>
      <c r="D193" s="39" t="s">
        <v>94</v>
      </c>
      <c r="E193" s="42">
        <v>45572</v>
      </c>
      <c r="F193" s="38" t="s">
        <v>98</v>
      </c>
      <c r="G193" s="43">
        <v>16472575</v>
      </c>
      <c r="H193" s="2"/>
    </row>
    <row r="194" spans="1:258" outlineLevel="2" x14ac:dyDescent="0.25">
      <c r="A194" s="38" t="s">
        <v>95</v>
      </c>
      <c r="B194" s="38">
        <v>901126198</v>
      </c>
      <c r="C194" s="38" t="s">
        <v>412</v>
      </c>
      <c r="D194" s="39" t="s">
        <v>94</v>
      </c>
      <c r="E194" s="42">
        <v>45572</v>
      </c>
      <c r="F194" s="38" t="s">
        <v>99</v>
      </c>
      <c r="G194" s="43">
        <v>17842860</v>
      </c>
      <c r="H194" s="2"/>
    </row>
    <row r="195" spans="1:258" outlineLevel="2" x14ac:dyDescent="0.25">
      <c r="A195" s="38" t="s">
        <v>95</v>
      </c>
      <c r="B195" s="38">
        <v>901126198</v>
      </c>
      <c r="C195" s="38" t="s">
        <v>412</v>
      </c>
      <c r="D195" s="39" t="s">
        <v>94</v>
      </c>
      <c r="E195" s="42">
        <v>45587</v>
      </c>
      <c r="F195" s="38" t="s">
        <v>100</v>
      </c>
      <c r="G195" s="43">
        <v>12373382</v>
      </c>
      <c r="H195" s="2"/>
    </row>
    <row r="196" spans="1:258" outlineLevel="2" x14ac:dyDescent="0.25">
      <c r="A196" s="36" t="s">
        <v>496</v>
      </c>
      <c r="B196" s="38"/>
      <c r="C196" s="38"/>
      <c r="D196" s="39"/>
      <c r="E196" s="42"/>
      <c r="F196" s="38"/>
      <c r="G196" s="81">
        <f>SUBTOTAL(9,G191:G195)</f>
        <v>67447360</v>
      </c>
      <c r="H196" s="2"/>
    </row>
    <row r="197" spans="1:258" outlineLevel="2" x14ac:dyDescent="0.25">
      <c r="A197" s="38" t="s">
        <v>36</v>
      </c>
      <c r="B197" s="38">
        <v>830057912</v>
      </c>
      <c r="C197" s="38" t="s">
        <v>412</v>
      </c>
      <c r="D197" s="39" t="s">
        <v>78</v>
      </c>
      <c r="E197" s="42">
        <v>45520</v>
      </c>
      <c r="F197" s="38">
        <v>32627</v>
      </c>
      <c r="G197" s="43">
        <v>1071000</v>
      </c>
      <c r="H197" s="2"/>
    </row>
    <row r="198" spans="1:258" outlineLevel="2" x14ac:dyDescent="0.25">
      <c r="A198" s="38" t="s">
        <v>36</v>
      </c>
      <c r="B198" s="38">
        <v>830057912</v>
      </c>
      <c r="C198" s="38" t="s">
        <v>412</v>
      </c>
      <c r="D198" s="39" t="s">
        <v>78</v>
      </c>
      <c r="E198" s="42">
        <v>45520</v>
      </c>
      <c r="F198" s="38">
        <v>32628</v>
      </c>
      <c r="G198" s="43">
        <v>1999200</v>
      </c>
      <c r="H198" s="2"/>
    </row>
    <row r="199" spans="1:258" outlineLevel="2" x14ac:dyDescent="0.25">
      <c r="A199" s="38" t="s">
        <v>36</v>
      </c>
      <c r="B199" s="38">
        <v>830057912</v>
      </c>
      <c r="C199" s="38" t="s">
        <v>412</v>
      </c>
      <c r="D199" s="39" t="s">
        <v>78</v>
      </c>
      <c r="E199" s="42">
        <v>45524</v>
      </c>
      <c r="F199" s="38">
        <v>32630</v>
      </c>
      <c r="G199" s="43">
        <v>3213000</v>
      </c>
      <c r="H199" s="2"/>
    </row>
    <row r="200" spans="1:258" outlineLevel="2" x14ac:dyDescent="0.25">
      <c r="A200" s="38" t="s">
        <v>36</v>
      </c>
      <c r="B200" s="38">
        <v>830057912</v>
      </c>
      <c r="C200" s="38" t="s">
        <v>412</v>
      </c>
      <c r="D200" s="39" t="s">
        <v>78</v>
      </c>
      <c r="E200" s="42">
        <v>45527</v>
      </c>
      <c r="F200" s="38">
        <v>32640</v>
      </c>
      <c r="G200" s="43">
        <v>4760000</v>
      </c>
      <c r="H200" s="2"/>
    </row>
    <row r="201" spans="1:258" outlineLevel="2" x14ac:dyDescent="0.25">
      <c r="A201" s="38" t="s">
        <v>36</v>
      </c>
      <c r="B201" s="38">
        <v>830057912</v>
      </c>
      <c r="C201" s="38" t="s">
        <v>412</v>
      </c>
      <c r="D201" s="39" t="s">
        <v>78</v>
      </c>
      <c r="E201" s="42">
        <v>45455</v>
      </c>
      <c r="F201" s="38">
        <v>32324</v>
      </c>
      <c r="G201" s="43">
        <v>8272882</v>
      </c>
      <c r="H201" s="2"/>
    </row>
    <row r="202" spans="1:258" outlineLevel="2" x14ac:dyDescent="0.25">
      <c r="A202" s="38" t="s">
        <v>36</v>
      </c>
      <c r="B202" s="38">
        <v>830057912</v>
      </c>
      <c r="C202" s="38" t="s">
        <v>412</v>
      </c>
      <c r="D202" s="39" t="s">
        <v>78</v>
      </c>
      <c r="E202" s="42">
        <v>45456</v>
      </c>
      <c r="F202" s="38">
        <v>32330</v>
      </c>
      <c r="G202" s="43">
        <v>1570000</v>
      </c>
      <c r="H202" s="2"/>
    </row>
    <row r="203" spans="1:258" outlineLevel="2" x14ac:dyDescent="0.25">
      <c r="A203" s="38" t="s">
        <v>36</v>
      </c>
      <c r="B203" s="38">
        <v>830057912</v>
      </c>
      <c r="C203" s="38" t="s">
        <v>412</v>
      </c>
      <c r="D203" s="39" t="s">
        <v>78</v>
      </c>
      <c r="E203" s="42">
        <v>45461</v>
      </c>
      <c r="F203" s="38">
        <v>32351</v>
      </c>
      <c r="G203" s="43">
        <v>4136441</v>
      </c>
      <c r="H203" s="2"/>
    </row>
    <row r="204" spans="1:258" outlineLevel="2" x14ac:dyDescent="0.25">
      <c r="A204" s="38" t="s">
        <v>36</v>
      </c>
      <c r="B204" s="38">
        <v>830057912</v>
      </c>
      <c r="C204" s="38" t="s">
        <v>412</v>
      </c>
      <c r="D204" s="39" t="s">
        <v>78</v>
      </c>
      <c r="E204" s="42">
        <v>45461</v>
      </c>
      <c r="F204" s="38">
        <v>32352</v>
      </c>
      <c r="G204" s="43">
        <v>7282800</v>
      </c>
      <c r="H204" s="2"/>
    </row>
    <row r="205" spans="1:258" outlineLevel="2" x14ac:dyDescent="0.25">
      <c r="A205" s="38" t="s">
        <v>36</v>
      </c>
      <c r="B205" s="38">
        <v>830057912</v>
      </c>
      <c r="C205" s="38" t="s">
        <v>412</v>
      </c>
      <c r="D205" s="39" t="s">
        <v>78</v>
      </c>
      <c r="E205" s="42">
        <v>45464</v>
      </c>
      <c r="F205" s="38">
        <v>32374</v>
      </c>
      <c r="G205" s="43">
        <v>2707250</v>
      </c>
      <c r="H205" s="2"/>
      <c r="IW205" s="11"/>
      <c r="IX205" s="9"/>
    </row>
    <row r="206" spans="1:258" outlineLevel="2" x14ac:dyDescent="0.25">
      <c r="A206" s="38" t="s">
        <v>36</v>
      </c>
      <c r="B206" s="38">
        <v>830057912</v>
      </c>
      <c r="C206" s="38" t="s">
        <v>412</v>
      </c>
      <c r="D206" s="39" t="s">
        <v>78</v>
      </c>
      <c r="E206" s="42">
        <v>45469</v>
      </c>
      <c r="F206" s="38">
        <v>32383</v>
      </c>
      <c r="G206" s="43">
        <v>10424400</v>
      </c>
      <c r="H206" s="2"/>
      <c r="IW206" s="11"/>
      <c r="IX206" s="9"/>
    </row>
    <row r="207" spans="1:258" outlineLevel="2" x14ac:dyDescent="0.25">
      <c r="A207" s="38" t="s">
        <v>36</v>
      </c>
      <c r="B207" s="38">
        <v>830057912</v>
      </c>
      <c r="C207" s="38" t="s">
        <v>412</v>
      </c>
      <c r="D207" s="39" t="s">
        <v>78</v>
      </c>
      <c r="E207" s="42">
        <v>45469</v>
      </c>
      <c r="F207" s="38">
        <v>32384</v>
      </c>
      <c r="G207" s="43">
        <v>1552950</v>
      </c>
      <c r="H207" s="2"/>
      <c r="IW207" s="11"/>
      <c r="IX207" s="9"/>
    </row>
    <row r="208" spans="1:258" outlineLevel="2" x14ac:dyDescent="0.25">
      <c r="A208" s="38" t="s">
        <v>36</v>
      </c>
      <c r="B208" s="38">
        <v>830057912</v>
      </c>
      <c r="C208" s="38" t="s">
        <v>412</v>
      </c>
      <c r="D208" s="39" t="s">
        <v>78</v>
      </c>
      <c r="E208" s="42">
        <v>45475</v>
      </c>
      <c r="F208" s="38">
        <v>32394</v>
      </c>
      <c r="G208" s="43">
        <v>4046000</v>
      </c>
      <c r="H208" s="2"/>
      <c r="IW208" s="11"/>
      <c r="IX208" s="9"/>
    </row>
    <row r="209" spans="1:257" outlineLevel="2" x14ac:dyDescent="0.25">
      <c r="A209" s="38" t="s">
        <v>36</v>
      </c>
      <c r="B209" s="38">
        <v>830057912</v>
      </c>
      <c r="C209" s="38" t="s">
        <v>412</v>
      </c>
      <c r="D209" s="39" t="s">
        <v>78</v>
      </c>
      <c r="E209" s="42">
        <v>45475</v>
      </c>
      <c r="F209" s="38">
        <v>32397</v>
      </c>
      <c r="G209" s="43">
        <v>7282800</v>
      </c>
      <c r="H209" s="2"/>
      <c r="IW209" s="10"/>
    </row>
    <row r="210" spans="1:257" outlineLevel="2" x14ac:dyDescent="0.25">
      <c r="A210" s="38" t="s">
        <v>36</v>
      </c>
      <c r="B210" s="38">
        <v>830057912</v>
      </c>
      <c r="C210" s="38" t="s">
        <v>412</v>
      </c>
      <c r="D210" s="39" t="s">
        <v>78</v>
      </c>
      <c r="E210" s="42">
        <v>45477</v>
      </c>
      <c r="F210" s="38">
        <v>32419</v>
      </c>
      <c r="G210" s="43">
        <v>3998400</v>
      </c>
      <c r="H210" s="2"/>
      <c r="IW210" s="10"/>
    </row>
    <row r="211" spans="1:257" outlineLevel="2" x14ac:dyDescent="0.25">
      <c r="A211" s="38" t="s">
        <v>36</v>
      </c>
      <c r="B211" s="38">
        <v>830057912</v>
      </c>
      <c r="C211" s="38" t="s">
        <v>412</v>
      </c>
      <c r="D211" s="39" t="s">
        <v>78</v>
      </c>
      <c r="E211" s="42">
        <v>45481</v>
      </c>
      <c r="F211" s="38">
        <v>32435</v>
      </c>
      <c r="G211" s="43">
        <v>7282800</v>
      </c>
      <c r="H211" s="2"/>
      <c r="IW211" s="10"/>
    </row>
    <row r="212" spans="1:257" outlineLevel="2" x14ac:dyDescent="0.25">
      <c r="A212" s="38" t="s">
        <v>36</v>
      </c>
      <c r="B212" s="38">
        <v>830057912</v>
      </c>
      <c r="C212" s="38" t="s">
        <v>412</v>
      </c>
      <c r="D212" s="39" t="s">
        <v>78</v>
      </c>
      <c r="E212" s="42">
        <v>45482</v>
      </c>
      <c r="F212" s="38">
        <v>32440</v>
      </c>
      <c r="G212" s="43">
        <v>4712400</v>
      </c>
      <c r="H212" s="2"/>
      <c r="IW212" s="10"/>
    </row>
    <row r="213" spans="1:257" outlineLevel="1" x14ac:dyDescent="0.25">
      <c r="A213" s="38" t="s">
        <v>36</v>
      </c>
      <c r="B213" s="38">
        <v>830057912</v>
      </c>
      <c r="C213" s="38" t="s">
        <v>412</v>
      </c>
      <c r="D213" s="39" t="s">
        <v>78</v>
      </c>
      <c r="E213" s="42">
        <v>45482</v>
      </c>
      <c r="F213" s="38">
        <v>32441</v>
      </c>
      <c r="G213" s="43">
        <v>1309000</v>
      </c>
      <c r="H213" s="2"/>
      <c r="IW213" s="10"/>
    </row>
    <row r="214" spans="1:257" outlineLevel="2" x14ac:dyDescent="0.25">
      <c r="A214" s="38" t="s">
        <v>36</v>
      </c>
      <c r="B214" s="38">
        <v>830057912</v>
      </c>
      <c r="C214" s="38" t="s">
        <v>412</v>
      </c>
      <c r="D214" s="39" t="s">
        <v>78</v>
      </c>
      <c r="E214" s="42">
        <v>45483</v>
      </c>
      <c r="F214" s="38">
        <v>32455</v>
      </c>
      <c r="G214" s="43">
        <v>3498000</v>
      </c>
      <c r="H214" s="2"/>
      <c r="IW214" s="10"/>
    </row>
    <row r="215" spans="1:257" outlineLevel="1" x14ac:dyDescent="0.25">
      <c r="A215" s="38" t="s">
        <v>36</v>
      </c>
      <c r="B215" s="38">
        <v>830057912</v>
      </c>
      <c r="C215" s="38" t="s">
        <v>412</v>
      </c>
      <c r="D215" s="39" t="s">
        <v>78</v>
      </c>
      <c r="E215" s="42">
        <v>45488</v>
      </c>
      <c r="F215" s="38">
        <v>32474</v>
      </c>
      <c r="G215" s="43">
        <v>1309000</v>
      </c>
      <c r="H215" s="2"/>
      <c r="IW215" s="10"/>
    </row>
    <row r="216" spans="1:257" outlineLevel="2" x14ac:dyDescent="0.25">
      <c r="A216" s="38" t="s">
        <v>36</v>
      </c>
      <c r="B216" s="38">
        <v>830057912</v>
      </c>
      <c r="C216" s="38" t="s">
        <v>412</v>
      </c>
      <c r="D216" s="39" t="s">
        <v>78</v>
      </c>
      <c r="E216" s="42">
        <v>45489</v>
      </c>
      <c r="F216" s="38">
        <v>32479</v>
      </c>
      <c r="G216" s="43">
        <v>4284000</v>
      </c>
      <c r="H216" s="2"/>
      <c r="IW216" s="10"/>
    </row>
    <row r="217" spans="1:257" outlineLevel="2" x14ac:dyDescent="0.25">
      <c r="A217" s="38" t="s">
        <v>36</v>
      </c>
      <c r="B217" s="38">
        <v>830057912</v>
      </c>
      <c r="C217" s="38" t="s">
        <v>412</v>
      </c>
      <c r="D217" s="39" t="s">
        <v>78</v>
      </c>
      <c r="E217" s="42">
        <v>45490</v>
      </c>
      <c r="F217" s="38">
        <v>32485</v>
      </c>
      <c r="G217" s="43">
        <v>1071000</v>
      </c>
      <c r="H217" s="2"/>
      <c r="IW217" s="10"/>
    </row>
    <row r="218" spans="1:257" outlineLevel="1" x14ac:dyDescent="0.25">
      <c r="A218" s="38" t="s">
        <v>36</v>
      </c>
      <c r="B218" s="38">
        <v>830057912</v>
      </c>
      <c r="C218" s="38" t="s">
        <v>412</v>
      </c>
      <c r="D218" s="39" t="s">
        <v>78</v>
      </c>
      <c r="E218" s="42">
        <v>45492</v>
      </c>
      <c r="F218" s="38">
        <v>32497</v>
      </c>
      <c r="G218" s="43">
        <v>1309000</v>
      </c>
      <c r="H218" s="2"/>
      <c r="IW218" s="10"/>
    </row>
    <row r="219" spans="1:257" outlineLevel="2" x14ac:dyDescent="0.25">
      <c r="A219" s="38" t="s">
        <v>36</v>
      </c>
      <c r="B219" s="38">
        <v>830057912</v>
      </c>
      <c r="C219" s="38" t="s">
        <v>412</v>
      </c>
      <c r="D219" s="39" t="s">
        <v>78</v>
      </c>
      <c r="E219" s="42">
        <v>45492</v>
      </c>
      <c r="F219" s="38">
        <v>32506</v>
      </c>
      <c r="G219" s="43">
        <v>8353800</v>
      </c>
      <c r="H219" s="2"/>
      <c r="IW219" s="10"/>
    </row>
    <row r="220" spans="1:257" outlineLevel="2" x14ac:dyDescent="0.25">
      <c r="A220" s="38" t="s">
        <v>36</v>
      </c>
      <c r="B220" s="38">
        <v>830057912</v>
      </c>
      <c r="C220" s="38" t="s">
        <v>412</v>
      </c>
      <c r="D220" s="39" t="s">
        <v>78</v>
      </c>
      <c r="E220" s="42">
        <v>45495</v>
      </c>
      <c r="F220" s="38">
        <v>32510</v>
      </c>
      <c r="G220" s="43">
        <v>2618000</v>
      </c>
      <c r="H220" s="2"/>
      <c r="IW220" s="10"/>
    </row>
    <row r="221" spans="1:257" outlineLevel="2" x14ac:dyDescent="0.25">
      <c r="A221" s="38" t="s">
        <v>36</v>
      </c>
      <c r="B221" s="38">
        <v>830057912</v>
      </c>
      <c r="C221" s="38" t="s">
        <v>412</v>
      </c>
      <c r="D221" s="39" t="s">
        <v>78</v>
      </c>
      <c r="E221" s="42">
        <v>45499</v>
      </c>
      <c r="F221" s="38">
        <v>32537</v>
      </c>
      <c r="G221" s="43">
        <v>7282800</v>
      </c>
      <c r="H221" s="2"/>
      <c r="IW221" s="10"/>
    </row>
    <row r="222" spans="1:257" outlineLevel="2" x14ac:dyDescent="0.25">
      <c r="A222" s="38" t="s">
        <v>36</v>
      </c>
      <c r="B222" s="38">
        <v>830057912</v>
      </c>
      <c r="C222" s="38" t="s">
        <v>412</v>
      </c>
      <c r="D222" s="39" t="s">
        <v>78</v>
      </c>
      <c r="E222" s="42">
        <v>45499</v>
      </c>
      <c r="F222" s="38">
        <v>32538</v>
      </c>
      <c r="G222" s="43">
        <v>4444650</v>
      </c>
      <c r="H222" s="2"/>
      <c r="IW222" s="10"/>
    </row>
    <row r="223" spans="1:257" outlineLevel="2" x14ac:dyDescent="0.25">
      <c r="A223" s="38" t="s">
        <v>36</v>
      </c>
      <c r="B223" s="38">
        <v>830057912</v>
      </c>
      <c r="C223" s="38" t="s">
        <v>412</v>
      </c>
      <c r="D223" s="39" t="s">
        <v>78</v>
      </c>
      <c r="E223" s="42">
        <v>45506</v>
      </c>
      <c r="F223" s="38">
        <v>32556</v>
      </c>
      <c r="G223" s="43">
        <v>4760000</v>
      </c>
      <c r="H223" s="2"/>
      <c r="IW223" s="10"/>
    </row>
    <row r="224" spans="1:257" outlineLevel="2" x14ac:dyDescent="0.25">
      <c r="A224" s="38" t="s">
        <v>36</v>
      </c>
      <c r="B224" s="38">
        <v>830057912</v>
      </c>
      <c r="C224" s="38" t="s">
        <v>412</v>
      </c>
      <c r="D224" s="39" t="s">
        <v>78</v>
      </c>
      <c r="E224" s="42">
        <v>45509</v>
      </c>
      <c r="F224" s="38">
        <v>32574</v>
      </c>
      <c r="G224" s="43">
        <v>4712400</v>
      </c>
      <c r="H224" s="2"/>
      <c r="IW224" s="10"/>
    </row>
    <row r="225" spans="1:257" outlineLevel="2" x14ac:dyDescent="0.25">
      <c r="A225" s="38" t="s">
        <v>36</v>
      </c>
      <c r="B225" s="38">
        <v>830057912</v>
      </c>
      <c r="C225" s="38" t="s">
        <v>412</v>
      </c>
      <c r="D225" s="39" t="s">
        <v>78</v>
      </c>
      <c r="E225" s="42">
        <v>45512</v>
      </c>
      <c r="F225" s="38">
        <v>32591</v>
      </c>
      <c r="G225" s="43">
        <v>7282800</v>
      </c>
      <c r="H225" s="2"/>
      <c r="IW225" s="10"/>
    </row>
    <row r="226" spans="1:257" outlineLevel="2" x14ac:dyDescent="0.25">
      <c r="A226" s="38" t="s">
        <v>36</v>
      </c>
      <c r="B226" s="38">
        <v>830057912</v>
      </c>
      <c r="C226" s="38" t="s">
        <v>412</v>
      </c>
      <c r="D226" s="39" t="s">
        <v>78</v>
      </c>
      <c r="E226" s="42">
        <v>45513</v>
      </c>
      <c r="F226" s="38">
        <v>32600</v>
      </c>
      <c r="G226" s="43">
        <v>2142000</v>
      </c>
      <c r="H226" s="2"/>
      <c r="IW226" s="10"/>
    </row>
    <row r="227" spans="1:257" outlineLevel="2" x14ac:dyDescent="0.25">
      <c r="A227" s="38" t="s">
        <v>36</v>
      </c>
      <c r="B227" s="38">
        <v>830057912</v>
      </c>
      <c r="C227" s="38" t="s">
        <v>412</v>
      </c>
      <c r="D227" s="39" t="s">
        <v>78</v>
      </c>
      <c r="E227" s="42">
        <v>45513</v>
      </c>
      <c r="F227" s="38">
        <v>32605</v>
      </c>
      <c r="G227" s="43">
        <v>743750</v>
      </c>
      <c r="H227" s="2"/>
      <c r="IW227" s="10"/>
    </row>
    <row r="228" spans="1:257" outlineLevel="2" x14ac:dyDescent="0.25">
      <c r="A228" s="38" t="s">
        <v>36</v>
      </c>
      <c r="B228" s="38">
        <v>830057912</v>
      </c>
      <c r="C228" s="38" t="s">
        <v>412</v>
      </c>
      <c r="D228" s="39" t="s">
        <v>78</v>
      </c>
      <c r="E228" s="42">
        <v>45520</v>
      </c>
      <c r="F228" s="38">
        <v>32625</v>
      </c>
      <c r="G228" s="43">
        <v>7282800</v>
      </c>
      <c r="H228" s="2"/>
      <c r="IW228" s="10"/>
    </row>
    <row r="229" spans="1:257" outlineLevel="2" x14ac:dyDescent="0.25">
      <c r="A229" s="36" t="s">
        <v>498</v>
      </c>
      <c r="B229" s="38"/>
      <c r="C229" s="38"/>
      <c r="D229" s="39"/>
      <c r="E229" s="42"/>
      <c r="F229" s="38"/>
      <c r="G229" s="81">
        <f>SUBTOTAL(9,G197:G228)</f>
        <v>136715323</v>
      </c>
      <c r="H229" s="2"/>
      <c r="IW229" s="10"/>
    </row>
    <row r="230" spans="1:257" outlineLevel="2" x14ac:dyDescent="0.25">
      <c r="A230" s="38" t="s">
        <v>44</v>
      </c>
      <c r="B230" s="38">
        <v>860401120</v>
      </c>
      <c r="C230" s="38" t="s">
        <v>412</v>
      </c>
      <c r="D230" s="39" t="s">
        <v>81</v>
      </c>
      <c r="E230" s="42">
        <v>45482</v>
      </c>
      <c r="F230" s="38" t="s">
        <v>43</v>
      </c>
      <c r="G230" s="43">
        <v>8504500</v>
      </c>
      <c r="H230" s="2"/>
      <c r="IW230" s="10"/>
    </row>
    <row r="231" spans="1:257" outlineLevel="2" x14ac:dyDescent="0.25">
      <c r="A231" s="36" t="s">
        <v>499</v>
      </c>
      <c r="B231" s="38"/>
      <c r="C231" s="38"/>
      <c r="D231" s="39"/>
      <c r="E231" s="42"/>
      <c r="F231" s="38"/>
      <c r="G231" s="81">
        <f>SUBTOTAL(9,G230:G230)</f>
        <v>8504500</v>
      </c>
      <c r="H231" s="2"/>
      <c r="IW231" s="10"/>
    </row>
    <row r="232" spans="1:257" outlineLevel="2" x14ac:dyDescent="0.25">
      <c r="A232" s="38" t="s">
        <v>50</v>
      </c>
      <c r="B232" s="38">
        <v>900383030</v>
      </c>
      <c r="C232" s="38" t="s">
        <v>412</v>
      </c>
      <c r="D232" s="39" t="s">
        <v>83</v>
      </c>
      <c r="E232" s="42">
        <v>45546</v>
      </c>
      <c r="F232" s="38" t="s">
        <v>48</v>
      </c>
      <c r="G232" s="43">
        <v>4478851</v>
      </c>
      <c r="H232" s="2"/>
      <c r="IW232" s="10"/>
    </row>
    <row r="233" spans="1:257" outlineLevel="2" x14ac:dyDescent="0.25">
      <c r="A233" s="38" t="s">
        <v>50</v>
      </c>
      <c r="B233" s="38">
        <v>900383030</v>
      </c>
      <c r="C233" s="38" t="s">
        <v>412</v>
      </c>
      <c r="D233" s="39" t="s">
        <v>83</v>
      </c>
      <c r="E233" s="42">
        <v>45554</v>
      </c>
      <c r="F233" s="38" t="s">
        <v>49</v>
      </c>
      <c r="G233" s="43">
        <v>28121294.25</v>
      </c>
      <c r="H233" s="2"/>
      <c r="IW233" s="10"/>
    </row>
    <row r="234" spans="1:257" outlineLevel="2" x14ac:dyDescent="0.25">
      <c r="A234" s="36" t="s">
        <v>500</v>
      </c>
      <c r="B234" s="38"/>
      <c r="C234" s="38"/>
      <c r="D234" s="39"/>
      <c r="E234" s="42"/>
      <c r="F234" s="38"/>
      <c r="G234" s="81">
        <f>SUBTOTAL(9,G232:G233)</f>
        <v>32600145.25</v>
      </c>
      <c r="H234" s="2"/>
      <c r="IW234" s="10"/>
    </row>
    <row r="235" spans="1:257" outlineLevel="2" x14ac:dyDescent="0.25">
      <c r="A235" s="38" t="s">
        <v>299</v>
      </c>
      <c r="B235" s="38">
        <v>811012461</v>
      </c>
      <c r="C235" s="38" t="s">
        <v>412</v>
      </c>
      <c r="D235" s="39" t="s">
        <v>300</v>
      </c>
      <c r="E235" s="80">
        <v>45467</v>
      </c>
      <c r="F235" s="42" t="s">
        <v>301</v>
      </c>
      <c r="G235" s="43">
        <v>1008579</v>
      </c>
      <c r="H235" s="2"/>
      <c r="IW235" s="10"/>
    </row>
    <row r="236" spans="1:257" outlineLevel="2" x14ac:dyDescent="0.25">
      <c r="A236" s="38" t="s">
        <v>299</v>
      </c>
      <c r="B236" s="38">
        <v>811012462</v>
      </c>
      <c r="C236" s="38" t="s">
        <v>412</v>
      </c>
      <c r="D236" s="39" t="s">
        <v>300</v>
      </c>
      <c r="E236" s="80">
        <v>45468</v>
      </c>
      <c r="F236" s="42" t="s">
        <v>302</v>
      </c>
      <c r="G236" s="43">
        <v>6677488</v>
      </c>
      <c r="H236" s="2"/>
      <c r="IW236" s="10"/>
    </row>
    <row r="237" spans="1:257" outlineLevel="1" x14ac:dyDescent="0.25">
      <c r="A237" s="38" t="s">
        <v>299</v>
      </c>
      <c r="B237" s="38">
        <v>811012463</v>
      </c>
      <c r="C237" s="38" t="s">
        <v>412</v>
      </c>
      <c r="D237" s="39" t="s">
        <v>300</v>
      </c>
      <c r="E237" s="80">
        <v>45475</v>
      </c>
      <c r="F237" s="42" t="s">
        <v>303</v>
      </c>
      <c r="G237" s="43">
        <v>2719053</v>
      </c>
      <c r="H237" s="2"/>
      <c r="IW237" s="53" t="e">
        <f>G253+#REF!</f>
        <v>#REF!</v>
      </c>
    </row>
    <row r="238" spans="1:257" outlineLevel="2" x14ac:dyDescent="0.25">
      <c r="A238" s="38" t="s">
        <v>299</v>
      </c>
      <c r="B238" s="38">
        <v>811012464</v>
      </c>
      <c r="C238" s="38" t="s">
        <v>412</v>
      </c>
      <c r="D238" s="39" t="s">
        <v>300</v>
      </c>
      <c r="E238" s="80">
        <v>45478</v>
      </c>
      <c r="F238" s="42" t="s">
        <v>304</v>
      </c>
      <c r="G238" s="43">
        <v>14202894</v>
      </c>
      <c r="H238" s="2"/>
      <c r="IW238" s="10"/>
    </row>
    <row r="239" spans="1:257" outlineLevel="2" x14ac:dyDescent="0.25">
      <c r="A239" s="38" t="s">
        <v>299</v>
      </c>
      <c r="B239" s="38">
        <v>811012465</v>
      </c>
      <c r="C239" s="38" t="s">
        <v>412</v>
      </c>
      <c r="D239" s="39" t="s">
        <v>300</v>
      </c>
      <c r="E239" s="80">
        <v>45481</v>
      </c>
      <c r="F239" s="42" t="s">
        <v>305</v>
      </c>
      <c r="G239" s="43">
        <v>2589424</v>
      </c>
      <c r="H239" s="2"/>
      <c r="IW239" s="10"/>
    </row>
    <row r="240" spans="1:257" outlineLevel="1" x14ac:dyDescent="0.25">
      <c r="A240" s="38" t="s">
        <v>299</v>
      </c>
      <c r="B240" s="38">
        <v>811012466</v>
      </c>
      <c r="C240" s="38" t="s">
        <v>412</v>
      </c>
      <c r="D240" s="39" t="s">
        <v>300</v>
      </c>
      <c r="E240" s="80">
        <v>45484</v>
      </c>
      <c r="F240" s="42" t="s">
        <v>306</v>
      </c>
      <c r="G240" s="43">
        <v>1359527</v>
      </c>
      <c r="H240" s="2"/>
      <c r="IW240" s="10"/>
    </row>
    <row r="241" spans="1:269" outlineLevel="2" x14ac:dyDescent="0.25">
      <c r="A241" s="38" t="s">
        <v>299</v>
      </c>
      <c r="B241" s="38">
        <v>811012467</v>
      </c>
      <c r="C241" s="38" t="s">
        <v>412</v>
      </c>
      <c r="D241" s="39" t="s">
        <v>300</v>
      </c>
      <c r="E241" s="80">
        <v>45496</v>
      </c>
      <c r="F241" s="42" t="s">
        <v>307</v>
      </c>
      <c r="G241" s="43">
        <v>2538085</v>
      </c>
      <c r="H241" s="2"/>
      <c r="IW241" s="10"/>
    </row>
    <row r="242" spans="1:269" outlineLevel="2" x14ac:dyDescent="0.25">
      <c r="A242" s="38" t="s">
        <v>299</v>
      </c>
      <c r="B242" s="38">
        <v>811012468</v>
      </c>
      <c r="C242" s="38" t="s">
        <v>412</v>
      </c>
      <c r="D242" s="39" t="s">
        <v>300</v>
      </c>
      <c r="E242" s="80">
        <v>45497</v>
      </c>
      <c r="F242" s="42" t="s">
        <v>308</v>
      </c>
      <c r="G242" s="43">
        <v>2665144</v>
      </c>
      <c r="H242" s="2"/>
      <c r="IW242" s="10"/>
    </row>
    <row r="243" spans="1:269" outlineLevel="1" x14ac:dyDescent="0.25">
      <c r="A243" s="38" t="s">
        <v>299</v>
      </c>
      <c r="B243" s="38">
        <v>811012469</v>
      </c>
      <c r="C243" s="38" t="s">
        <v>412</v>
      </c>
      <c r="D243" s="39" t="s">
        <v>300</v>
      </c>
      <c r="E243" s="80">
        <v>45505</v>
      </c>
      <c r="F243" s="42" t="s">
        <v>309</v>
      </c>
      <c r="G243" s="43">
        <v>1332572</v>
      </c>
      <c r="H243" s="2"/>
      <c r="IW243" s="10"/>
    </row>
    <row r="244" spans="1:269" outlineLevel="2" x14ac:dyDescent="0.25">
      <c r="A244" s="38" t="s">
        <v>299</v>
      </c>
      <c r="B244" s="38">
        <v>811012470</v>
      </c>
      <c r="C244" s="38" t="s">
        <v>412</v>
      </c>
      <c r="D244" s="39" t="s">
        <v>300</v>
      </c>
      <c r="E244" s="80">
        <v>45505</v>
      </c>
      <c r="F244" s="42" t="s">
        <v>310</v>
      </c>
      <c r="G244" s="43">
        <v>2538085</v>
      </c>
      <c r="H244" s="2"/>
      <c r="IW244" s="10"/>
    </row>
    <row r="245" spans="1:269" outlineLevel="2" x14ac:dyDescent="0.25">
      <c r="A245" s="38" t="s">
        <v>299</v>
      </c>
      <c r="B245" s="38">
        <v>811012471</v>
      </c>
      <c r="C245" s="38" t="s">
        <v>412</v>
      </c>
      <c r="D245" s="39" t="s">
        <v>300</v>
      </c>
      <c r="E245" s="80">
        <v>45510</v>
      </c>
      <c r="F245" s="42" t="s">
        <v>311</v>
      </c>
      <c r="G245" s="43">
        <v>2665144</v>
      </c>
      <c r="H245" s="2"/>
      <c r="IW245" s="10"/>
    </row>
    <row r="246" spans="1:269" outlineLevel="2" x14ac:dyDescent="0.25">
      <c r="A246" s="38" t="s">
        <v>299</v>
      </c>
      <c r="B246" s="38">
        <v>811012472</v>
      </c>
      <c r="C246" s="38" t="s">
        <v>412</v>
      </c>
      <c r="D246" s="39" t="s">
        <v>300</v>
      </c>
      <c r="E246" s="42">
        <v>45517</v>
      </c>
      <c r="F246" s="42" t="s">
        <v>312</v>
      </c>
      <c r="G246" s="43">
        <v>2665144</v>
      </c>
      <c r="H246" s="2"/>
      <c r="IW246" s="10"/>
      <c r="JC246" s="10"/>
      <c r="JD246" s="10"/>
      <c r="JF246" s="13"/>
      <c r="JH246" s="13"/>
      <c r="JI246" s="10"/>
    </row>
    <row r="247" spans="1:269" outlineLevel="2" x14ac:dyDescent="0.25">
      <c r="A247" s="38" t="s">
        <v>299</v>
      </c>
      <c r="B247" s="38">
        <v>811012473</v>
      </c>
      <c r="C247" s="38" t="s">
        <v>412</v>
      </c>
      <c r="D247" s="39" t="s">
        <v>300</v>
      </c>
      <c r="E247" s="42">
        <v>45524</v>
      </c>
      <c r="F247" s="42" t="s">
        <v>313</v>
      </c>
      <c r="G247" s="43">
        <v>7744356</v>
      </c>
      <c r="H247" s="2"/>
      <c r="IW247" s="10"/>
      <c r="JC247" s="10"/>
      <c r="JD247" s="10"/>
      <c r="JF247" s="13"/>
      <c r="JH247" s="13"/>
      <c r="JI247" s="10"/>
    </row>
    <row r="248" spans="1:269" outlineLevel="2" x14ac:dyDescent="0.25">
      <c r="A248" s="38" t="s">
        <v>299</v>
      </c>
      <c r="B248" s="38">
        <v>811012474</v>
      </c>
      <c r="C248" s="38" t="s">
        <v>412</v>
      </c>
      <c r="D248" s="39" t="s">
        <v>300</v>
      </c>
      <c r="E248" s="42">
        <v>45524</v>
      </c>
      <c r="F248" s="42" t="s">
        <v>314</v>
      </c>
      <c r="G248" s="43">
        <v>2611822</v>
      </c>
      <c r="H248" s="2"/>
      <c r="IW248" s="10"/>
      <c r="JC248" s="10"/>
      <c r="JD248" s="10"/>
      <c r="JF248" s="13"/>
      <c r="JH248" s="13"/>
      <c r="JI248" s="10"/>
    </row>
    <row r="249" spans="1:269" outlineLevel="2" x14ac:dyDescent="0.25">
      <c r="A249" s="38" t="s">
        <v>299</v>
      </c>
      <c r="B249" s="38">
        <v>811012475</v>
      </c>
      <c r="C249" s="38" t="s">
        <v>412</v>
      </c>
      <c r="D249" s="39" t="s">
        <v>300</v>
      </c>
      <c r="E249" s="42">
        <v>45530</v>
      </c>
      <c r="F249" s="42" t="s">
        <v>315</v>
      </c>
      <c r="G249" s="43">
        <v>2611822</v>
      </c>
      <c r="H249" s="2"/>
      <c r="IW249" s="10"/>
      <c r="JC249" s="10"/>
      <c r="JD249" s="10"/>
      <c r="JF249" s="13"/>
      <c r="JH249" s="13"/>
      <c r="JI249" s="10"/>
    </row>
    <row r="250" spans="1:269" outlineLevel="2" x14ac:dyDescent="0.25">
      <c r="A250" s="38" t="s">
        <v>299</v>
      </c>
      <c r="B250" s="38">
        <v>811012476</v>
      </c>
      <c r="C250" s="38" t="s">
        <v>412</v>
      </c>
      <c r="D250" s="39" t="s">
        <v>300</v>
      </c>
      <c r="E250" s="42">
        <v>45530</v>
      </c>
      <c r="F250" s="42" t="s">
        <v>316</v>
      </c>
      <c r="G250" s="43">
        <v>7744356</v>
      </c>
      <c r="H250" s="2"/>
      <c r="IW250" s="10"/>
    </row>
    <row r="251" spans="1:269" outlineLevel="2" x14ac:dyDescent="0.25">
      <c r="A251" s="38" t="s">
        <v>299</v>
      </c>
      <c r="B251" s="38">
        <v>811012476</v>
      </c>
      <c r="C251" s="38" t="s">
        <v>412</v>
      </c>
      <c r="D251" s="39" t="s">
        <v>300</v>
      </c>
      <c r="E251" s="42">
        <v>45537</v>
      </c>
      <c r="F251" s="42" t="s">
        <v>410</v>
      </c>
      <c r="G251" s="43">
        <v>7744356</v>
      </c>
      <c r="H251" s="2"/>
      <c r="IW251" s="10"/>
    </row>
    <row r="252" spans="1:269" outlineLevel="2" x14ac:dyDescent="0.25">
      <c r="A252" s="38" t="s">
        <v>299</v>
      </c>
      <c r="B252" s="38">
        <v>811012476</v>
      </c>
      <c r="C252" s="38" t="s">
        <v>412</v>
      </c>
      <c r="D252" s="39" t="s">
        <v>300</v>
      </c>
      <c r="E252" s="42">
        <v>45541</v>
      </c>
      <c r="F252" s="42" t="s">
        <v>411</v>
      </c>
      <c r="G252" s="43">
        <v>7744356</v>
      </c>
      <c r="H252" s="2"/>
      <c r="IW252" s="10"/>
    </row>
    <row r="253" spans="1:269" outlineLevel="2" x14ac:dyDescent="0.25">
      <c r="A253" s="36" t="s">
        <v>501</v>
      </c>
      <c r="B253" s="38"/>
      <c r="C253" s="38"/>
      <c r="D253" s="39"/>
      <c r="E253" s="42"/>
      <c r="F253" s="42"/>
      <c r="G253" s="81">
        <f>SUBTOTAL(9,G235:G252)</f>
        <v>79162207</v>
      </c>
      <c r="H253" s="2"/>
      <c r="IW253" s="10"/>
    </row>
    <row r="254" spans="1:269" outlineLevel="2" x14ac:dyDescent="0.25">
      <c r="A254" s="38" t="s">
        <v>62</v>
      </c>
      <c r="B254" s="38">
        <v>900577805</v>
      </c>
      <c r="C254" s="38" t="s">
        <v>412</v>
      </c>
      <c r="D254" s="39" t="s">
        <v>90</v>
      </c>
      <c r="E254" s="42">
        <v>45532</v>
      </c>
      <c r="F254" s="38" t="s">
        <v>60</v>
      </c>
      <c r="G254" s="43">
        <v>9310680</v>
      </c>
      <c r="H254" s="2"/>
      <c r="IW254" s="10"/>
    </row>
    <row r="255" spans="1:269" outlineLevel="2" x14ac:dyDescent="0.25">
      <c r="A255" s="38" t="s">
        <v>62</v>
      </c>
      <c r="B255" s="38">
        <v>900577805</v>
      </c>
      <c r="C255" s="38" t="s">
        <v>412</v>
      </c>
      <c r="D255" s="39" t="s">
        <v>90</v>
      </c>
      <c r="E255" s="42">
        <v>45560</v>
      </c>
      <c r="F255" s="38" t="s">
        <v>61</v>
      </c>
      <c r="G255" s="43">
        <v>637880</v>
      </c>
      <c r="H255" s="2"/>
      <c r="IW255" s="10"/>
    </row>
    <row r="256" spans="1:269" outlineLevel="2" x14ac:dyDescent="0.25">
      <c r="A256" s="36" t="s">
        <v>502</v>
      </c>
      <c r="B256" s="38"/>
      <c r="C256" s="38"/>
      <c r="D256" s="39"/>
      <c r="E256" s="42"/>
      <c r="F256" s="38"/>
      <c r="G256" s="81">
        <f>SUBTOTAL(9,G254:G255)</f>
        <v>9948560</v>
      </c>
      <c r="H256" s="2"/>
      <c r="IW256" s="10"/>
    </row>
    <row r="257" spans="1:260" outlineLevel="2" x14ac:dyDescent="0.25">
      <c r="A257" s="38" t="s">
        <v>63</v>
      </c>
      <c r="B257" s="38">
        <v>90059763</v>
      </c>
      <c r="C257" s="38" t="s">
        <v>412</v>
      </c>
      <c r="D257" s="39" t="s">
        <v>91</v>
      </c>
      <c r="E257" s="42">
        <v>45515</v>
      </c>
      <c r="F257" s="38" t="s">
        <v>64</v>
      </c>
      <c r="G257" s="43">
        <f>35850775-6798277</f>
        <v>29052498</v>
      </c>
      <c r="H257" s="2"/>
      <c r="IW257" s="10"/>
    </row>
    <row r="258" spans="1:260" outlineLevel="2" x14ac:dyDescent="0.25">
      <c r="A258" s="38" t="s">
        <v>63</v>
      </c>
      <c r="B258" s="38">
        <v>90059763</v>
      </c>
      <c r="C258" s="38" t="s">
        <v>412</v>
      </c>
      <c r="D258" s="39" t="s">
        <v>91</v>
      </c>
      <c r="E258" s="42">
        <v>45493</v>
      </c>
      <c r="F258" s="38" t="s">
        <v>65</v>
      </c>
      <c r="G258" s="43">
        <v>29824000</v>
      </c>
      <c r="H258" s="2"/>
      <c r="IW258" s="10"/>
    </row>
    <row r="259" spans="1:260" outlineLevel="1" x14ac:dyDescent="0.25">
      <c r="A259" s="36" t="s">
        <v>503</v>
      </c>
      <c r="B259" s="38"/>
      <c r="C259" s="38"/>
      <c r="D259" s="39"/>
      <c r="E259" s="42"/>
      <c r="F259" s="38"/>
      <c r="G259" s="81">
        <f>SUBTOTAL(9,G257:G258)</f>
        <v>58876498</v>
      </c>
      <c r="H259" s="2"/>
      <c r="IW259" s="10"/>
    </row>
    <row r="260" spans="1:260" outlineLevel="2" x14ac:dyDescent="0.25">
      <c r="A260" s="38" t="s">
        <v>139</v>
      </c>
      <c r="B260" s="38">
        <v>830035402</v>
      </c>
      <c r="C260" s="38" t="s">
        <v>412</v>
      </c>
      <c r="D260" s="39" t="s">
        <v>155</v>
      </c>
      <c r="E260" s="42">
        <v>45524</v>
      </c>
      <c r="F260" s="38" t="s">
        <v>153</v>
      </c>
      <c r="G260" s="43">
        <v>2047094</v>
      </c>
      <c r="H260" s="2"/>
      <c r="IW260" s="10"/>
    </row>
    <row r="261" spans="1:260" outlineLevel="2" x14ac:dyDescent="0.25">
      <c r="A261" s="38" t="s">
        <v>139</v>
      </c>
      <c r="B261" s="38">
        <v>830035402</v>
      </c>
      <c r="C261" s="38" t="s">
        <v>412</v>
      </c>
      <c r="D261" s="39" t="s">
        <v>155</v>
      </c>
      <c r="E261" s="42">
        <v>45541</v>
      </c>
      <c r="F261" s="38" t="s">
        <v>154</v>
      </c>
      <c r="G261" s="43">
        <v>13406379</v>
      </c>
      <c r="H261" s="2"/>
      <c r="IW261" s="10"/>
    </row>
    <row r="262" spans="1:260" outlineLevel="2" x14ac:dyDescent="0.25">
      <c r="A262" s="36" t="s">
        <v>505</v>
      </c>
      <c r="B262" s="38"/>
      <c r="C262" s="38"/>
      <c r="D262" s="39"/>
      <c r="E262" s="42"/>
      <c r="F262" s="38"/>
      <c r="G262" s="81">
        <f>SUBTOTAL(9,G260:G261)</f>
        <v>15453473</v>
      </c>
      <c r="H262" s="2"/>
      <c r="IW262" s="10"/>
    </row>
    <row r="263" spans="1:260" outlineLevel="2" x14ac:dyDescent="0.25">
      <c r="A263" s="38" t="s">
        <v>176</v>
      </c>
      <c r="B263" s="38">
        <v>900653299</v>
      </c>
      <c r="C263" s="38" t="s">
        <v>412</v>
      </c>
      <c r="D263" s="39" t="s">
        <v>177</v>
      </c>
      <c r="E263" s="42">
        <v>45491</v>
      </c>
      <c r="F263" s="38" t="s">
        <v>156</v>
      </c>
      <c r="G263" s="43">
        <v>3213310</v>
      </c>
      <c r="H263" s="2"/>
      <c r="IW263" s="10"/>
    </row>
    <row r="264" spans="1:260" outlineLevel="2" x14ac:dyDescent="0.25">
      <c r="A264" s="38" t="s">
        <v>176</v>
      </c>
      <c r="B264" s="38">
        <v>900653299</v>
      </c>
      <c r="C264" s="38" t="s">
        <v>412</v>
      </c>
      <c r="D264" s="39" t="s">
        <v>177</v>
      </c>
      <c r="E264" s="42">
        <v>45497</v>
      </c>
      <c r="F264" s="38" t="s">
        <v>157</v>
      </c>
      <c r="G264" s="43">
        <v>773500</v>
      </c>
      <c r="H264" s="2"/>
      <c r="IW264" s="10"/>
    </row>
    <row r="265" spans="1:260" outlineLevel="2" x14ac:dyDescent="0.25">
      <c r="A265" s="38" t="s">
        <v>176</v>
      </c>
      <c r="B265" s="38">
        <v>900653299</v>
      </c>
      <c r="C265" s="38" t="s">
        <v>412</v>
      </c>
      <c r="D265" s="39" t="s">
        <v>177</v>
      </c>
      <c r="E265" s="42">
        <v>45505</v>
      </c>
      <c r="F265" s="38" t="s">
        <v>158</v>
      </c>
      <c r="G265" s="43">
        <v>6028875</v>
      </c>
      <c r="H265" s="2"/>
      <c r="IW265" s="10"/>
    </row>
    <row r="266" spans="1:260" ht="15.75" outlineLevel="2" x14ac:dyDescent="0.25">
      <c r="A266" s="38" t="s">
        <v>176</v>
      </c>
      <c r="B266" s="38">
        <v>900653299</v>
      </c>
      <c r="C266" s="38" t="s">
        <v>412</v>
      </c>
      <c r="D266" s="39" t="s">
        <v>177</v>
      </c>
      <c r="E266" s="42">
        <v>45511</v>
      </c>
      <c r="F266" s="38" t="s">
        <v>159</v>
      </c>
      <c r="G266" s="43">
        <v>4228950</v>
      </c>
      <c r="H266" s="2"/>
      <c r="IV266" s="8"/>
      <c r="IW266" s="10"/>
    </row>
    <row r="267" spans="1:260" ht="15.75" outlineLevel="1" x14ac:dyDescent="0.25">
      <c r="A267" s="38" t="s">
        <v>176</v>
      </c>
      <c r="B267" s="38">
        <v>900653299</v>
      </c>
      <c r="C267" s="38" t="s">
        <v>412</v>
      </c>
      <c r="D267" s="39" t="s">
        <v>177</v>
      </c>
      <c r="E267" s="42">
        <v>45513</v>
      </c>
      <c r="F267" s="38" t="s">
        <v>160</v>
      </c>
      <c r="G267" s="43">
        <v>1499400</v>
      </c>
      <c r="H267" s="2"/>
      <c r="IV267" s="8"/>
      <c r="IW267" s="10"/>
    </row>
    <row r="268" spans="1:260" outlineLevel="2" x14ac:dyDescent="0.25">
      <c r="A268" s="38" t="s">
        <v>176</v>
      </c>
      <c r="B268" s="38">
        <v>900653299</v>
      </c>
      <c r="C268" s="38" t="s">
        <v>412</v>
      </c>
      <c r="D268" s="39" t="s">
        <v>177</v>
      </c>
      <c r="E268" s="42">
        <v>45521</v>
      </c>
      <c r="F268" s="38" t="s">
        <v>161</v>
      </c>
      <c r="G268" s="43">
        <v>1368500</v>
      </c>
      <c r="H268" s="2"/>
      <c r="IW268" s="10"/>
    </row>
    <row r="269" spans="1:260" outlineLevel="2" x14ac:dyDescent="0.25">
      <c r="A269" s="38" t="s">
        <v>176</v>
      </c>
      <c r="B269" s="38">
        <v>900653299</v>
      </c>
      <c r="C269" s="38" t="s">
        <v>412</v>
      </c>
      <c r="D269" s="39" t="s">
        <v>177</v>
      </c>
      <c r="E269" s="42">
        <v>45522</v>
      </c>
      <c r="F269" s="38" t="s">
        <v>162</v>
      </c>
      <c r="G269" s="43">
        <v>3844500</v>
      </c>
      <c r="H269" s="2"/>
      <c r="IW269" s="10"/>
      <c r="IY269" s="10"/>
      <c r="IZ269" s="10"/>
    </row>
    <row r="270" spans="1:260" outlineLevel="1" x14ac:dyDescent="0.25">
      <c r="A270" s="38" t="s">
        <v>176</v>
      </c>
      <c r="B270" s="38">
        <v>900653299</v>
      </c>
      <c r="C270" s="38" t="s">
        <v>412</v>
      </c>
      <c r="D270" s="39" t="s">
        <v>177</v>
      </c>
      <c r="E270" s="42">
        <v>45526</v>
      </c>
      <c r="F270" s="38" t="s">
        <v>163</v>
      </c>
      <c r="G270" s="43">
        <v>2242625</v>
      </c>
      <c r="H270" s="2"/>
      <c r="IW270" s="10"/>
      <c r="IY270" s="10"/>
      <c r="IZ270" s="10"/>
    </row>
    <row r="271" spans="1:260" outlineLevel="2" x14ac:dyDescent="0.25">
      <c r="A271" s="38" t="s">
        <v>176</v>
      </c>
      <c r="B271" s="38">
        <v>900653299</v>
      </c>
      <c r="C271" s="38" t="s">
        <v>412</v>
      </c>
      <c r="D271" s="39" t="s">
        <v>177</v>
      </c>
      <c r="E271" s="42">
        <v>45526</v>
      </c>
      <c r="F271" s="38" t="s">
        <v>164</v>
      </c>
      <c r="G271" s="43">
        <v>11533500</v>
      </c>
      <c r="H271" s="2"/>
      <c r="IW271" s="10"/>
    </row>
    <row r="272" spans="1:260" outlineLevel="2" x14ac:dyDescent="0.25">
      <c r="A272" s="38" t="s">
        <v>176</v>
      </c>
      <c r="B272" s="38">
        <v>900653299</v>
      </c>
      <c r="C272" s="38" t="s">
        <v>412</v>
      </c>
      <c r="D272" s="39" t="s">
        <v>177</v>
      </c>
      <c r="E272" s="42">
        <v>45528</v>
      </c>
      <c r="F272" s="38" t="s">
        <v>165</v>
      </c>
      <c r="G272" s="43">
        <v>7689000</v>
      </c>
      <c r="H272" s="2"/>
      <c r="IW272" s="10"/>
    </row>
    <row r="273" spans="1:261" outlineLevel="1" x14ac:dyDescent="0.25">
      <c r="A273" s="38" t="s">
        <v>176</v>
      </c>
      <c r="B273" s="38">
        <v>900653300</v>
      </c>
      <c r="C273" s="38" t="s">
        <v>412</v>
      </c>
      <c r="D273" s="39" t="s">
        <v>177</v>
      </c>
      <c r="E273" s="42">
        <v>45539</v>
      </c>
      <c r="F273" s="38" t="s">
        <v>166</v>
      </c>
      <c r="G273" s="43">
        <v>1309000</v>
      </c>
      <c r="H273" s="2"/>
      <c r="IW273" s="10"/>
    </row>
    <row r="274" spans="1:261" outlineLevel="2" x14ac:dyDescent="0.25">
      <c r="A274" s="38" t="s">
        <v>176</v>
      </c>
      <c r="B274" s="38">
        <v>900653301</v>
      </c>
      <c r="C274" s="38" t="s">
        <v>412</v>
      </c>
      <c r="D274" s="39" t="s">
        <v>177</v>
      </c>
      <c r="E274" s="42">
        <v>45542</v>
      </c>
      <c r="F274" s="38" t="s">
        <v>167</v>
      </c>
      <c r="G274" s="43">
        <v>7689000</v>
      </c>
      <c r="H274" s="2"/>
      <c r="IW274" s="15"/>
    </row>
    <row r="275" spans="1:261" outlineLevel="1" x14ac:dyDescent="0.25">
      <c r="A275" s="38" t="s">
        <v>176</v>
      </c>
      <c r="B275" s="38">
        <v>900653302</v>
      </c>
      <c r="C275" s="38" t="s">
        <v>412</v>
      </c>
      <c r="D275" s="39" t="s">
        <v>177</v>
      </c>
      <c r="E275" s="42">
        <v>45547</v>
      </c>
      <c r="F275" s="38" t="s">
        <v>168</v>
      </c>
      <c r="G275" s="43">
        <v>9203500</v>
      </c>
      <c r="H275" s="2"/>
      <c r="IW275" s="15"/>
    </row>
    <row r="276" spans="1:261" outlineLevel="2" x14ac:dyDescent="0.25">
      <c r="A276" s="38" t="s">
        <v>176</v>
      </c>
      <c r="B276" s="38">
        <v>900653303</v>
      </c>
      <c r="C276" s="38" t="s">
        <v>412</v>
      </c>
      <c r="D276" s="39" t="s">
        <v>177</v>
      </c>
      <c r="E276" s="42">
        <v>45555</v>
      </c>
      <c r="F276" s="38" t="s">
        <v>169</v>
      </c>
      <c r="G276" s="43">
        <v>7689000</v>
      </c>
      <c r="H276" s="2"/>
      <c r="IW276" s="15"/>
    </row>
    <row r="277" spans="1:261" outlineLevel="2" x14ac:dyDescent="0.25">
      <c r="A277" s="38" t="s">
        <v>176</v>
      </c>
      <c r="B277" s="38">
        <v>900653304</v>
      </c>
      <c r="C277" s="38" t="s">
        <v>412</v>
      </c>
      <c r="D277" s="39" t="s">
        <v>177</v>
      </c>
      <c r="E277" s="42">
        <v>45555</v>
      </c>
      <c r="F277" s="38" t="s">
        <v>170</v>
      </c>
      <c r="G277" s="43">
        <v>1572750</v>
      </c>
      <c r="H277" s="2"/>
      <c r="IW277" s="15"/>
      <c r="JA277" s="10"/>
    </row>
    <row r="278" spans="1:261" outlineLevel="1" x14ac:dyDescent="0.25">
      <c r="A278" s="38" t="s">
        <v>176</v>
      </c>
      <c r="B278" s="38">
        <v>900653305</v>
      </c>
      <c r="C278" s="38" t="s">
        <v>412</v>
      </c>
      <c r="D278" s="39" t="s">
        <v>177</v>
      </c>
      <c r="E278" s="42">
        <v>45555</v>
      </c>
      <c r="F278" s="38" t="s">
        <v>171</v>
      </c>
      <c r="G278" s="43">
        <v>1017450</v>
      </c>
      <c r="H278" s="2"/>
      <c r="IW278" s="15"/>
      <c r="JA278" s="10"/>
    </row>
    <row r="279" spans="1:261" outlineLevel="2" x14ac:dyDescent="0.25">
      <c r="A279" s="38" t="s">
        <v>176</v>
      </c>
      <c r="B279" s="38">
        <v>900653306</v>
      </c>
      <c r="C279" s="38" t="s">
        <v>412</v>
      </c>
      <c r="D279" s="39" t="s">
        <v>177</v>
      </c>
      <c r="E279" s="42">
        <v>45562</v>
      </c>
      <c r="F279" s="38" t="s">
        <v>172</v>
      </c>
      <c r="G279" s="43">
        <v>7689000</v>
      </c>
      <c r="H279" s="2"/>
      <c r="IW279" s="15"/>
      <c r="JA279" s="10"/>
    </row>
    <row r="280" spans="1:261" outlineLevel="2" x14ac:dyDescent="0.25">
      <c r="A280" s="38" t="s">
        <v>176</v>
      </c>
      <c r="B280" s="38">
        <v>900653307</v>
      </c>
      <c r="C280" s="38" t="s">
        <v>412</v>
      </c>
      <c r="D280" s="39" t="s">
        <v>177</v>
      </c>
      <c r="E280" s="42">
        <v>45570</v>
      </c>
      <c r="F280" s="38" t="s">
        <v>173</v>
      </c>
      <c r="G280" s="43">
        <v>583100</v>
      </c>
      <c r="H280" s="2"/>
      <c r="IW280" s="15"/>
      <c r="JA280" s="10"/>
    </row>
    <row r="281" spans="1:261" outlineLevel="2" x14ac:dyDescent="0.25">
      <c r="A281" s="38" t="s">
        <v>176</v>
      </c>
      <c r="B281" s="38">
        <v>900653308</v>
      </c>
      <c r="C281" s="38" t="s">
        <v>412</v>
      </c>
      <c r="D281" s="39" t="s">
        <v>177</v>
      </c>
      <c r="E281" s="42">
        <v>45570</v>
      </c>
      <c r="F281" s="38" t="s">
        <v>174</v>
      </c>
      <c r="G281" s="43">
        <v>725900</v>
      </c>
      <c r="H281" s="2"/>
      <c r="IW281" s="15"/>
      <c r="JA281" s="10"/>
    </row>
    <row r="282" spans="1:261" outlineLevel="2" x14ac:dyDescent="0.25">
      <c r="A282" s="38" t="s">
        <v>176</v>
      </c>
      <c r="B282" s="38">
        <v>900653309</v>
      </c>
      <c r="C282" s="38" t="s">
        <v>412</v>
      </c>
      <c r="D282" s="39" t="s">
        <v>177</v>
      </c>
      <c r="E282" s="42">
        <v>45570</v>
      </c>
      <c r="F282" s="38" t="s">
        <v>175</v>
      </c>
      <c r="G282" s="43">
        <v>3844500</v>
      </c>
      <c r="H282" s="2"/>
      <c r="IW282" s="15"/>
      <c r="JA282" s="10"/>
    </row>
    <row r="283" spans="1:261" outlineLevel="2" x14ac:dyDescent="0.25">
      <c r="A283" s="36" t="s">
        <v>506</v>
      </c>
      <c r="B283" s="38"/>
      <c r="C283" s="38"/>
      <c r="D283" s="39"/>
      <c r="E283" s="42"/>
      <c r="F283" s="38"/>
      <c r="G283" s="81">
        <f>SUBTOTAL(9,G263:G282)</f>
        <v>83745360</v>
      </c>
      <c r="H283" s="2"/>
      <c r="IW283" s="15"/>
      <c r="JA283" s="10"/>
    </row>
    <row r="284" spans="1:261" outlineLevel="2" x14ac:dyDescent="0.25">
      <c r="A284" s="38" t="s">
        <v>178</v>
      </c>
      <c r="B284" s="38">
        <v>900975155</v>
      </c>
      <c r="C284" s="38" t="s">
        <v>412</v>
      </c>
      <c r="D284" s="39" t="s">
        <v>179</v>
      </c>
      <c r="E284" s="42">
        <v>45499</v>
      </c>
      <c r="F284" s="38" t="s">
        <v>180</v>
      </c>
      <c r="G284" s="43">
        <v>13455750</v>
      </c>
      <c r="H284" s="2"/>
      <c r="IW284" s="15"/>
      <c r="JA284" s="10"/>
    </row>
    <row r="285" spans="1:261" outlineLevel="2" x14ac:dyDescent="0.25">
      <c r="A285" s="38" t="s">
        <v>178</v>
      </c>
      <c r="B285" s="38">
        <v>900975155</v>
      </c>
      <c r="C285" s="38" t="s">
        <v>412</v>
      </c>
      <c r="D285" s="39" t="s">
        <v>179</v>
      </c>
      <c r="E285" s="42">
        <v>45506</v>
      </c>
      <c r="F285" s="38" t="s">
        <v>181</v>
      </c>
      <c r="G285" s="43">
        <v>13455750</v>
      </c>
      <c r="H285" s="2"/>
      <c r="IW285" s="15"/>
      <c r="JA285" s="10"/>
    </row>
    <row r="286" spans="1:261" outlineLevel="2" x14ac:dyDescent="0.25">
      <c r="A286" s="36" t="s">
        <v>507</v>
      </c>
      <c r="B286" s="38"/>
      <c r="C286" s="38"/>
      <c r="D286" s="39"/>
      <c r="E286" s="42"/>
      <c r="F286" s="38"/>
      <c r="G286" s="81">
        <f>SUBTOTAL(9,G284:G285)</f>
        <v>26911500</v>
      </c>
      <c r="H286" s="2"/>
      <c r="IW286" s="15"/>
      <c r="JA286" s="10"/>
    </row>
    <row r="287" spans="1:261" outlineLevel="2" x14ac:dyDescent="0.25">
      <c r="A287" s="38" t="s">
        <v>197</v>
      </c>
      <c r="B287" s="38">
        <v>901101729</v>
      </c>
      <c r="C287" s="38" t="s">
        <v>412</v>
      </c>
      <c r="D287" s="39" t="s">
        <v>196</v>
      </c>
      <c r="E287" s="42">
        <v>45516</v>
      </c>
      <c r="F287" s="38" t="s">
        <v>195</v>
      </c>
      <c r="G287" s="43">
        <v>19587570</v>
      </c>
      <c r="H287" s="2"/>
      <c r="IW287" s="10"/>
      <c r="JA287" s="10"/>
    </row>
    <row r="288" spans="1:261" outlineLevel="2" x14ac:dyDescent="0.25">
      <c r="A288" s="36" t="s">
        <v>509</v>
      </c>
      <c r="B288" s="38"/>
      <c r="C288" s="38"/>
      <c r="D288" s="39"/>
      <c r="E288" s="42"/>
      <c r="F288" s="38"/>
      <c r="G288" s="81">
        <f>SUBTOTAL(9,G287:G287)</f>
        <v>19587570</v>
      </c>
      <c r="H288" s="2"/>
      <c r="IW288" s="10"/>
      <c r="JA288" s="10"/>
    </row>
    <row r="289" spans="1:261" outlineLevel="2" x14ac:dyDescent="0.25">
      <c r="A289" s="38" t="s">
        <v>200</v>
      </c>
      <c r="B289" s="38">
        <v>802019954</v>
      </c>
      <c r="C289" s="38" t="s">
        <v>412</v>
      </c>
      <c r="D289" s="39" t="s">
        <v>203</v>
      </c>
      <c r="E289" s="42">
        <v>45516</v>
      </c>
      <c r="F289" s="38" t="s">
        <v>201</v>
      </c>
      <c r="G289" s="43">
        <v>13912896</v>
      </c>
      <c r="H289" s="2"/>
      <c r="IW289" s="10"/>
      <c r="JA289" s="10"/>
    </row>
    <row r="290" spans="1:261" outlineLevel="2" x14ac:dyDescent="0.25">
      <c r="A290" s="38" t="s">
        <v>200</v>
      </c>
      <c r="B290" s="38">
        <v>802019954</v>
      </c>
      <c r="C290" s="38" t="s">
        <v>412</v>
      </c>
      <c r="D290" s="39" t="s">
        <v>203</v>
      </c>
      <c r="E290" s="42">
        <v>45547</v>
      </c>
      <c r="F290" s="38" t="s">
        <v>202</v>
      </c>
      <c r="G290" s="43">
        <v>13892625</v>
      </c>
      <c r="H290" s="2"/>
      <c r="IW290" s="10"/>
      <c r="JA290" s="10"/>
    </row>
    <row r="291" spans="1:261" outlineLevel="2" x14ac:dyDescent="0.25">
      <c r="A291" s="36" t="s">
        <v>510</v>
      </c>
      <c r="B291" s="38"/>
      <c r="C291" s="38"/>
      <c r="D291" s="39"/>
      <c r="E291" s="42"/>
      <c r="F291" s="38"/>
      <c r="G291" s="81">
        <f>SUBTOTAL(9,G289:G290)</f>
        <v>27805521</v>
      </c>
      <c r="H291" s="2"/>
      <c r="IW291" s="10"/>
      <c r="JA291" s="10"/>
    </row>
    <row r="292" spans="1:261" outlineLevel="1" x14ac:dyDescent="0.25">
      <c r="A292" s="38" t="s">
        <v>228</v>
      </c>
      <c r="B292" s="38">
        <v>860070605</v>
      </c>
      <c r="C292" s="38" t="s">
        <v>412</v>
      </c>
      <c r="D292" s="39" t="s">
        <v>229</v>
      </c>
      <c r="E292" s="42">
        <v>45536</v>
      </c>
      <c r="F292" s="38" t="s">
        <v>214</v>
      </c>
      <c r="G292" s="43">
        <v>19657353.719999999</v>
      </c>
      <c r="H292" s="2"/>
      <c r="IW292" s="10"/>
      <c r="JA292" s="10"/>
    </row>
    <row r="293" spans="1:261" outlineLevel="2" x14ac:dyDescent="0.25">
      <c r="A293" s="38" t="s">
        <v>228</v>
      </c>
      <c r="B293" s="38">
        <v>860070605</v>
      </c>
      <c r="C293" s="38" t="s">
        <v>412</v>
      </c>
      <c r="D293" s="39" t="s">
        <v>229</v>
      </c>
      <c r="E293" s="42">
        <v>45536</v>
      </c>
      <c r="F293" s="38" t="s">
        <v>215</v>
      </c>
      <c r="G293" s="43">
        <v>13191388</v>
      </c>
      <c r="H293" s="2"/>
      <c r="IW293" s="10"/>
      <c r="JA293" s="10"/>
    </row>
    <row r="294" spans="1:261" outlineLevel="2" x14ac:dyDescent="0.25">
      <c r="A294" s="38" t="s">
        <v>228</v>
      </c>
      <c r="B294" s="38">
        <v>860070605</v>
      </c>
      <c r="C294" s="38" t="s">
        <v>412</v>
      </c>
      <c r="D294" s="39" t="s">
        <v>229</v>
      </c>
      <c r="E294" s="42">
        <v>45536</v>
      </c>
      <c r="F294" s="38" t="s">
        <v>216</v>
      </c>
      <c r="G294" s="43">
        <v>11083564.800000001</v>
      </c>
      <c r="H294" s="2"/>
      <c r="IW294" s="10"/>
      <c r="JA294" s="10"/>
    </row>
    <row r="295" spans="1:261" outlineLevel="2" x14ac:dyDescent="0.25">
      <c r="A295" s="38" t="s">
        <v>228</v>
      </c>
      <c r="B295" s="38">
        <v>860070605</v>
      </c>
      <c r="C295" s="38" t="s">
        <v>412</v>
      </c>
      <c r="D295" s="39" t="s">
        <v>229</v>
      </c>
      <c r="E295" s="42">
        <v>45540</v>
      </c>
      <c r="F295" s="38" t="s">
        <v>217</v>
      </c>
      <c r="G295" s="43">
        <v>11083564.800000001</v>
      </c>
      <c r="H295" s="2"/>
      <c r="IW295" s="10"/>
      <c r="JA295" s="10"/>
    </row>
    <row r="296" spans="1:261" outlineLevel="1" x14ac:dyDescent="0.25">
      <c r="A296" s="38" t="s">
        <v>228</v>
      </c>
      <c r="B296" s="38">
        <v>860070605</v>
      </c>
      <c r="C296" s="38" t="s">
        <v>412</v>
      </c>
      <c r="D296" s="39" t="s">
        <v>229</v>
      </c>
      <c r="E296" s="42">
        <v>45540</v>
      </c>
      <c r="F296" s="38" t="s">
        <v>218</v>
      </c>
      <c r="G296" s="43">
        <v>15170096.199999999</v>
      </c>
      <c r="H296" s="2"/>
      <c r="IW296" s="10"/>
      <c r="JA296" s="10"/>
    </row>
    <row r="297" spans="1:261" outlineLevel="2" x14ac:dyDescent="0.25">
      <c r="A297" s="38" t="s">
        <v>228</v>
      </c>
      <c r="B297" s="38">
        <v>860070605</v>
      </c>
      <c r="C297" s="38" t="s">
        <v>412</v>
      </c>
      <c r="D297" s="39" t="s">
        <v>229</v>
      </c>
      <c r="E297" s="42">
        <v>45547</v>
      </c>
      <c r="F297" s="38" t="s">
        <v>219</v>
      </c>
      <c r="G297" s="43">
        <v>13455215.76</v>
      </c>
      <c r="H297" s="2"/>
      <c r="IW297" s="10"/>
      <c r="JA297" s="10"/>
    </row>
    <row r="298" spans="1:261" outlineLevel="2" x14ac:dyDescent="0.25">
      <c r="A298" s="38" t="s">
        <v>228</v>
      </c>
      <c r="B298" s="38">
        <v>860070605</v>
      </c>
      <c r="C298" s="38" t="s">
        <v>412</v>
      </c>
      <c r="D298" s="39" t="s">
        <v>229</v>
      </c>
      <c r="E298" s="42">
        <v>45547</v>
      </c>
      <c r="F298" s="38" t="s">
        <v>408</v>
      </c>
      <c r="G298" s="43">
        <v>25661755</v>
      </c>
      <c r="H298" s="2"/>
      <c r="IW298" s="10"/>
      <c r="JA298" s="10"/>
    </row>
    <row r="299" spans="1:261" outlineLevel="2" x14ac:dyDescent="0.25">
      <c r="A299" s="38" t="s">
        <v>228</v>
      </c>
      <c r="B299" s="38">
        <v>860070605</v>
      </c>
      <c r="C299" s="38" t="s">
        <v>412</v>
      </c>
      <c r="D299" s="39" t="s">
        <v>229</v>
      </c>
      <c r="E299" s="42">
        <v>45551</v>
      </c>
      <c r="F299" s="38" t="s">
        <v>220</v>
      </c>
      <c r="G299" s="43">
        <v>11083564.800000001</v>
      </c>
      <c r="H299" s="2"/>
      <c r="IW299" s="10"/>
      <c r="JA299" s="10"/>
    </row>
    <row r="300" spans="1:261" outlineLevel="1" x14ac:dyDescent="0.25">
      <c r="A300" s="38" t="s">
        <v>228</v>
      </c>
      <c r="B300" s="38">
        <v>860070605</v>
      </c>
      <c r="C300" s="38" t="s">
        <v>412</v>
      </c>
      <c r="D300" s="39" t="s">
        <v>229</v>
      </c>
      <c r="E300" s="42">
        <v>45558</v>
      </c>
      <c r="F300" s="38" t="s">
        <v>221</v>
      </c>
      <c r="G300" s="43">
        <v>11083564.800000001</v>
      </c>
      <c r="H300" s="2"/>
      <c r="IW300" s="10"/>
      <c r="JA300" s="10"/>
    </row>
    <row r="301" spans="1:261" outlineLevel="2" x14ac:dyDescent="0.25">
      <c r="A301" s="38" t="s">
        <v>228</v>
      </c>
      <c r="B301" s="38">
        <v>860070605</v>
      </c>
      <c r="C301" s="38" t="s">
        <v>412</v>
      </c>
      <c r="D301" s="39" t="s">
        <v>229</v>
      </c>
      <c r="E301" s="42">
        <v>45558</v>
      </c>
      <c r="F301" s="38" t="s">
        <v>222</v>
      </c>
      <c r="G301" s="43">
        <v>15170906.199999999</v>
      </c>
      <c r="H301" s="2"/>
      <c r="IW301" s="10"/>
      <c r="JA301" s="10"/>
    </row>
    <row r="302" spans="1:261" outlineLevel="2" x14ac:dyDescent="0.25">
      <c r="A302" s="38" t="s">
        <v>228</v>
      </c>
      <c r="B302" s="38">
        <v>860070605</v>
      </c>
      <c r="C302" s="38" t="s">
        <v>412</v>
      </c>
      <c r="D302" s="39" t="s">
        <v>229</v>
      </c>
      <c r="E302" s="42">
        <v>45570</v>
      </c>
      <c r="F302" s="38" t="s">
        <v>409</v>
      </c>
      <c r="G302" s="43">
        <v>2243102.4</v>
      </c>
      <c r="H302" s="2"/>
      <c r="IW302" s="10"/>
      <c r="JA302" s="10"/>
    </row>
    <row r="303" spans="1:261" outlineLevel="2" x14ac:dyDescent="0.25">
      <c r="A303" s="38" t="s">
        <v>228</v>
      </c>
      <c r="B303" s="38">
        <v>860070605</v>
      </c>
      <c r="C303" s="38" t="s">
        <v>412</v>
      </c>
      <c r="D303" s="39" t="s">
        <v>229</v>
      </c>
      <c r="E303" s="42">
        <v>45570</v>
      </c>
      <c r="F303" s="38" t="s">
        <v>223</v>
      </c>
      <c r="G303" s="43">
        <v>15170096.199999999</v>
      </c>
      <c r="H303" s="2"/>
      <c r="IW303" s="10"/>
      <c r="JA303" s="10"/>
    </row>
    <row r="304" spans="1:261" outlineLevel="1" x14ac:dyDescent="0.25">
      <c r="A304" s="38" t="s">
        <v>228</v>
      </c>
      <c r="B304" s="38">
        <v>860070605</v>
      </c>
      <c r="C304" s="38" t="s">
        <v>412</v>
      </c>
      <c r="D304" s="39" t="s">
        <v>229</v>
      </c>
      <c r="E304" s="42">
        <v>45576</v>
      </c>
      <c r="F304" s="38" t="s">
        <v>224</v>
      </c>
      <c r="G304" s="43">
        <v>19297278</v>
      </c>
      <c r="H304" s="2"/>
      <c r="IW304" s="10"/>
      <c r="JA304" s="10"/>
    </row>
    <row r="305" spans="1:261" outlineLevel="2" x14ac:dyDescent="0.25">
      <c r="A305" s="38" t="s">
        <v>228</v>
      </c>
      <c r="B305" s="38">
        <v>860070605</v>
      </c>
      <c r="C305" s="38" t="s">
        <v>412</v>
      </c>
      <c r="D305" s="39" t="s">
        <v>229</v>
      </c>
      <c r="E305" s="42">
        <v>45576</v>
      </c>
      <c r="F305" s="38" t="s">
        <v>225</v>
      </c>
      <c r="G305" s="43">
        <v>3693588.64</v>
      </c>
      <c r="H305" s="2"/>
      <c r="IW305" s="10"/>
      <c r="JA305" s="10"/>
    </row>
    <row r="306" spans="1:261" outlineLevel="2" x14ac:dyDescent="0.25">
      <c r="A306" s="38" t="s">
        <v>228</v>
      </c>
      <c r="B306" s="38">
        <v>860070605</v>
      </c>
      <c r="C306" s="38" t="s">
        <v>412</v>
      </c>
      <c r="D306" s="39" t="s">
        <v>229</v>
      </c>
      <c r="E306" s="42">
        <v>45586</v>
      </c>
      <c r="F306" s="38" t="s">
        <v>226</v>
      </c>
      <c r="G306" s="43">
        <v>3561674.76</v>
      </c>
      <c r="H306" s="2"/>
      <c r="IW306" s="10"/>
      <c r="JA306" s="10"/>
    </row>
    <row r="307" spans="1:261" outlineLevel="2" x14ac:dyDescent="0.25">
      <c r="A307" s="38" t="s">
        <v>228</v>
      </c>
      <c r="B307" s="38">
        <v>860070605</v>
      </c>
      <c r="C307" s="38" t="s">
        <v>412</v>
      </c>
      <c r="D307" s="39" t="s">
        <v>229</v>
      </c>
      <c r="E307" s="42">
        <v>45586</v>
      </c>
      <c r="F307" s="38" t="s">
        <v>227</v>
      </c>
      <c r="G307" s="43">
        <v>1055311.04</v>
      </c>
      <c r="H307" s="2"/>
      <c r="IW307" s="10"/>
      <c r="JA307" s="10"/>
    </row>
    <row r="308" spans="1:261" outlineLevel="2" x14ac:dyDescent="0.25">
      <c r="A308" s="36" t="s">
        <v>511</v>
      </c>
      <c r="B308" s="38"/>
      <c r="C308" s="38"/>
      <c r="D308" s="39"/>
      <c r="E308" s="42"/>
      <c r="F308" s="38"/>
      <c r="G308" s="81">
        <f>SUBTOTAL(9,G292:G307)</f>
        <v>191662025.11999995</v>
      </c>
      <c r="H308" s="2"/>
      <c r="IW308" s="10"/>
      <c r="JA308" s="10"/>
    </row>
    <row r="309" spans="1:261" outlineLevel="2" x14ac:dyDescent="0.25">
      <c r="A309" s="38" t="s">
        <v>230</v>
      </c>
      <c r="B309" s="38">
        <v>830066000</v>
      </c>
      <c r="C309" s="38" t="s">
        <v>412</v>
      </c>
      <c r="D309" s="39" t="s">
        <v>231</v>
      </c>
      <c r="E309" s="42">
        <v>45537</v>
      </c>
      <c r="F309" s="38">
        <v>15611</v>
      </c>
      <c r="G309" s="43">
        <v>2848425</v>
      </c>
      <c r="H309" s="2"/>
      <c r="IW309" s="10"/>
      <c r="JA309" s="10"/>
    </row>
    <row r="310" spans="1:261" outlineLevel="2" x14ac:dyDescent="0.25">
      <c r="A310" s="38" t="s">
        <v>230</v>
      </c>
      <c r="B310" s="38">
        <v>830066001</v>
      </c>
      <c r="C310" s="38" t="s">
        <v>412</v>
      </c>
      <c r="D310" s="39" t="s">
        <v>231</v>
      </c>
      <c r="E310" s="42">
        <v>45537</v>
      </c>
      <c r="F310" s="38">
        <v>15610</v>
      </c>
      <c r="G310" s="43">
        <v>687820</v>
      </c>
      <c r="H310" s="2"/>
      <c r="IW310" s="10"/>
      <c r="JA310" s="10"/>
    </row>
    <row r="311" spans="1:261" outlineLevel="2" x14ac:dyDescent="0.25">
      <c r="A311" s="38" t="s">
        <v>230</v>
      </c>
      <c r="B311" s="38">
        <v>830066002</v>
      </c>
      <c r="C311" s="38" t="s">
        <v>412</v>
      </c>
      <c r="D311" s="39" t="s">
        <v>231</v>
      </c>
      <c r="E311" s="42">
        <v>45537</v>
      </c>
      <c r="F311" s="38">
        <v>15609</v>
      </c>
      <c r="G311" s="43">
        <v>173264</v>
      </c>
      <c r="H311" s="2"/>
      <c r="IW311" s="10"/>
      <c r="JA311" s="10"/>
    </row>
    <row r="312" spans="1:261" outlineLevel="2" x14ac:dyDescent="0.25">
      <c r="A312" s="36" t="s">
        <v>512</v>
      </c>
      <c r="B312" s="38"/>
      <c r="C312" s="38"/>
      <c r="D312" s="39"/>
      <c r="E312" s="42"/>
      <c r="F312" s="38"/>
      <c r="G312" s="81">
        <f>SUBTOTAL(9,G309:G311)</f>
        <v>3709509</v>
      </c>
      <c r="H312" s="2"/>
      <c r="IW312" s="10"/>
      <c r="JA312" s="10"/>
    </row>
    <row r="313" spans="1:261" outlineLevel="2" x14ac:dyDescent="0.25">
      <c r="A313" s="38" t="s">
        <v>232</v>
      </c>
      <c r="B313" s="38">
        <v>901324587</v>
      </c>
      <c r="C313" s="38" t="s">
        <v>412</v>
      </c>
      <c r="D313" s="39" t="s">
        <v>233</v>
      </c>
      <c r="E313" s="42">
        <v>45526</v>
      </c>
      <c r="F313" s="38" t="s">
        <v>234</v>
      </c>
      <c r="G313" s="43">
        <v>14062482</v>
      </c>
      <c r="H313" s="2"/>
      <c r="IW313" s="10"/>
      <c r="JA313" s="10"/>
    </row>
    <row r="314" spans="1:261" outlineLevel="2" x14ac:dyDescent="0.25">
      <c r="A314" s="38" t="s">
        <v>232</v>
      </c>
      <c r="B314" s="38">
        <v>901324587</v>
      </c>
      <c r="C314" s="38" t="s">
        <v>412</v>
      </c>
      <c r="D314" s="39" t="s">
        <v>233</v>
      </c>
      <c r="E314" s="42" t="s">
        <v>236</v>
      </c>
      <c r="F314" s="38" t="s">
        <v>235</v>
      </c>
      <c r="G314" s="43">
        <v>2038913</v>
      </c>
      <c r="H314" s="2"/>
      <c r="IW314" s="10"/>
      <c r="JA314" s="10"/>
    </row>
    <row r="315" spans="1:261" outlineLevel="2" x14ac:dyDescent="0.25">
      <c r="A315" s="38" t="s">
        <v>232</v>
      </c>
      <c r="B315" s="38">
        <v>901324587</v>
      </c>
      <c r="C315" s="38" t="s">
        <v>412</v>
      </c>
      <c r="D315" s="39" t="s">
        <v>233</v>
      </c>
      <c r="E315" s="42" t="s">
        <v>238</v>
      </c>
      <c r="F315" s="38" t="s">
        <v>237</v>
      </c>
      <c r="G315" s="43">
        <v>11961917</v>
      </c>
      <c r="H315" s="2"/>
      <c r="IW315" s="10"/>
      <c r="JA315" s="10"/>
    </row>
    <row r="316" spans="1:261" outlineLevel="2" x14ac:dyDescent="0.25">
      <c r="A316" s="36" t="s">
        <v>513</v>
      </c>
      <c r="B316" s="38"/>
      <c r="C316" s="38"/>
      <c r="D316" s="39"/>
      <c r="E316" s="42"/>
      <c r="F316" s="38"/>
      <c r="G316" s="81">
        <f>SUBTOTAL(9,G313:G315)</f>
        <v>28063312</v>
      </c>
      <c r="H316" s="2"/>
      <c r="IW316" s="10"/>
      <c r="JA316" s="10"/>
    </row>
    <row r="317" spans="1:261" outlineLevel="2" x14ac:dyDescent="0.25">
      <c r="A317" s="38" t="s">
        <v>322</v>
      </c>
      <c r="B317" s="38">
        <v>830054922</v>
      </c>
      <c r="C317" s="38" t="s">
        <v>412</v>
      </c>
      <c r="D317" s="39" t="s">
        <v>321</v>
      </c>
      <c r="E317" s="42">
        <v>45517</v>
      </c>
      <c r="F317" s="38" t="s">
        <v>319</v>
      </c>
      <c r="G317" s="43">
        <v>13744500</v>
      </c>
      <c r="H317" s="2"/>
      <c r="IW317" s="10"/>
      <c r="JA317" s="10"/>
    </row>
    <row r="318" spans="1:261" outlineLevel="2" x14ac:dyDescent="0.25">
      <c r="A318" s="38" t="s">
        <v>322</v>
      </c>
      <c r="B318" s="38">
        <v>830054922</v>
      </c>
      <c r="C318" s="38" t="s">
        <v>412</v>
      </c>
      <c r="D318" s="39" t="s">
        <v>321</v>
      </c>
      <c r="E318" s="42">
        <v>45524</v>
      </c>
      <c r="F318" s="38" t="s">
        <v>320</v>
      </c>
      <c r="G318" s="43">
        <v>13744500</v>
      </c>
      <c r="H318" s="2"/>
      <c r="IW318" s="10"/>
      <c r="JA318" s="10"/>
    </row>
    <row r="319" spans="1:261" outlineLevel="2" x14ac:dyDescent="0.25">
      <c r="A319" s="38" t="s">
        <v>322</v>
      </c>
      <c r="B319" s="38">
        <v>830054922</v>
      </c>
      <c r="C319" s="38" t="s">
        <v>412</v>
      </c>
      <c r="D319" s="39" t="s">
        <v>321</v>
      </c>
      <c r="E319" s="42">
        <v>45509</v>
      </c>
      <c r="F319" s="38" t="s">
        <v>540</v>
      </c>
      <c r="G319" s="43">
        <v>10844250</v>
      </c>
      <c r="H319" s="2"/>
      <c r="IW319" s="10"/>
      <c r="JA319" s="10"/>
    </row>
    <row r="320" spans="1:261" outlineLevel="2" x14ac:dyDescent="0.25">
      <c r="A320" s="36" t="s">
        <v>514</v>
      </c>
      <c r="B320" s="38"/>
      <c r="C320" s="38"/>
      <c r="D320" s="39"/>
      <c r="E320" s="42"/>
      <c r="F320" s="38"/>
      <c r="G320" s="81">
        <f>SUBTOTAL(9,G317:G318)</f>
        <v>27489000</v>
      </c>
      <c r="H320" s="2"/>
      <c r="IW320" s="10"/>
      <c r="JA320" s="10"/>
    </row>
    <row r="321" spans="1:261" outlineLevel="2" x14ac:dyDescent="0.25">
      <c r="A321" s="38" t="s">
        <v>413</v>
      </c>
      <c r="B321" s="38">
        <v>830038757</v>
      </c>
      <c r="C321" s="38" t="s">
        <v>412</v>
      </c>
      <c r="D321" s="39" t="s">
        <v>414</v>
      </c>
      <c r="E321" s="40">
        <v>45505</v>
      </c>
      <c r="F321" s="30" t="s">
        <v>415</v>
      </c>
      <c r="G321" s="43">
        <v>2000000.5</v>
      </c>
      <c r="H321" s="2"/>
      <c r="IW321" s="10"/>
      <c r="JA321" s="10"/>
    </row>
    <row r="322" spans="1:261" outlineLevel="2" x14ac:dyDescent="0.25">
      <c r="A322" s="38" t="s">
        <v>413</v>
      </c>
      <c r="B322" s="38">
        <v>830038757</v>
      </c>
      <c r="C322" s="38" t="s">
        <v>412</v>
      </c>
      <c r="D322" s="39" t="s">
        <v>414</v>
      </c>
      <c r="E322" s="40">
        <v>45510</v>
      </c>
      <c r="F322" s="30" t="s">
        <v>416</v>
      </c>
      <c r="G322" s="43">
        <v>1968914.76</v>
      </c>
      <c r="H322" s="2"/>
      <c r="IW322" s="10"/>
      <c r="JA322" s="10"/>
    </row>
    <row r="323" spans="1:261" outlineLevel="2" x14ac:dyDescent="0.25">
      <c r="A323" s="38" t="s">
        <v>413</v>
      </c>
      <c r="B323" s="38">
        <v>830038757</v>
      </c>
      <c r="C323" s="38" t="s">
        <v>412</v>
      </c>
      <c r="D323" s="39" t="s">
        <v>414</v>
      </c>
      <c r="E323" s="40">
        <v>45510</v>
      </c>
      <c r="F323" s="30" t="s">
        <v>417</v>
      </c>
      <c r="G323" s="43">
        <v>3479902.72</v>
      </c>
      <c r="H323" s="2"/>
      <c r="IW323" s="10"/>
      <c r="JA323" s="10"/>
    </row>
    <row r="324" spans="1:261" outlineLevel="2" x14ac:dyDescent="0.25">
      <c r="A324" s="38" t="s">
        <v>413</v>
      </c>
      <c r="B324" s="38">
        <v>830038757</v>
      </c>
      <c r="C324" s="38" t="s">
        <v>412</v>
      </c>
      <c r="D324" s="39" t="s">
        <v>414</v>
      </c>
      <c r="E324" s="40">
        <v>45510</v>
      </c>
      <c r="F324" s="30" t="s">
        <v>418</v>
      </c>
      <c r="G324" s="43">
        <v>3734728.87</v>
      </c>
      <c r="H324" s="2"/>
      <c r="IW324" s="10"/>
      <c r="JA324" s="10"/>
    </row>
    <row r="325" spans="1:261" outlineLevel="2" x14ac:dyDescent="0.25">
      <c r="A325" s="38" t="s">
        <v>413</v>
      </c>
      <c r="B325" s="38">
        <v>830038757</v>
      </c>
      <c r="C325" s="38" t="s">
        <v>412</v>
      </c>
      <c r="D325" s="39" t="s">
        <v>414</v>
      </c>
      <c r="E325" s="40">
        <v>45510</v>
      </c>
      <c r="F325" s="30" t="s">
        <v>419</v>
      </c>
      <c r="G325" s="43">
        <v>1761680</v>
      </c>
      <c r="H325" s="2" t="s">
        <v>8</v>
      </c>
      <c r="IW325" s="10"/>
    </row>
    <row r="326" spans="1:261" outlineLevel="2" x14ac:dyDescent="0.25">
      <c r="A326" s="38" t="s">
        <v>413</v>
      </c>
      <c r="B326" s="38">
        <v>830038757</v>
      </c>
      <c r="C326" s="38" t="s">
        <v>412</v>
      </c>
      <c r="D326" s="39" t="s">
        <v>414</v>
      </c>
      <c r="E326" s="40">
        <v>45517</v>
      </c>
      <c r="F326" s="30" t="s">
        <v>420</v>
      </c>
      <c r="G326" s="43">
        <v>1968914.76</v>
      </c>
      <c r="H326" s="2"/>
      <c r="IW326" s="10"/>
    </row>
    <row r="327" spans="1:261" outlineLevel="1" x14ac:dyDescent="0.25">
      <c r="A327" s="38" t="s">
        <v>413</v>
      </c>
      <c r="B327" s="38">
        <v>830038757</v>
      </c>
      <c r="C327" s="38" t="s">
        <v>412</v>
      </c>
      <c r="D327" s="39" t="s">
        <v>414</v>
      </c>
      <c r="E327" s="40">
        <v>45517</v>
      </c>
      <c r="F327" s="30" t="s">
        <v>421</v>
      </c>
      <c r="G327" s="43">
        <v>1743664.92</v>
      </c>
      <c r="H327" s="2"/>
      <c r="IW327" s="10"/>
    </row>
    <row r="328" spans="1:261" outlineLevel="2" x14ac:dyDescent="0.25">
      <c r="A328" s="38" t="s">
        <v>413</v>
      </c>
      <c r="B328" s="38">
        <v>830038757</v>
      </c>
      <c r="C328" s="38" t="s">
        <v>412</v>
      </c>
      <c r="D328" s="39" t="s">
        <v>414</v>
      </c>
      <c r="E328" s="40">
        <v>45517</v>
      </c>
      <c r="F328" s="30" t="s">
        <v>422</v>
      </c>
      <c r="G328" s="43">
        <v>1761680</v>
      </c>
      <c r="H328" s="2"/>
      <c r="IW328" s="10"/>
    </row>
    <row r="329" spans="1:261" outlineLevel="2" x14ac:dyDescent="0.25">
      <c r="A329" s="38" t="s">
        <v>413</v>
      </c>
      <c r="B329" s="38">
        <v>830038757</v>
      </c>
      <c r="C329" s="38" t="s">
        <v>412</v>
      </c>
      <c r="D329" s="39" t="s">
        <v>414</v>
      </c>
      <c r="E329" s="40">
        <v>45518</v>
      </c>
      <c r="F329" s="30" t="s">
        <v>423</v>
      </c>
      <c r="G329" s="43">
        <v>375849.72</v>
      </c>
      <c r="H329" s="2"/>
      <c r="IW329" s="10"/>
    </row>
    <row r="330" spans="1:261" outlineLevel="2" x14ac:dyDescent="0.25">
      <c r="A330" s="38" t="s">
        <v>413</v>
      </c>
      <c r="B330" s="38">
        <v>830038757</v>
      </c>
      <c r="C330" s="38" t="s">
        <v>412</v>
      </c>
      <c r="D330" s="39" t="s">
        <v>414</v>
      </c>
      <c r="E330" s="40">
        <v>45518</v>
      </c>
      <c r="F330" s="30" t="s">
        <v>424</v>
      </c>
      <c r="G330" s="43">
        <v>1271762.1200000001</v>
      </c>
      <c r="H330" s="2"/>
      <c r="IW330" s="10"/>
    </row>
    <row r="331" spans="1:261" outlineLevel="1" x14ac:dyDescent="0.25">
      <c r="A331" s="38" t="s">
        <v>413</v>
      </c>
      <c r="B331" s="38">
        <v>830038757</v>
      </c>
      <c r="C331" s="38" t="s">
        <v>412</v>
      </c>
      <c r="D331" s="39" t="s">
        <v>414</v>
      </c>
      <c r="E331" s="40">
        <v>45519</v>
      </c>
      <c r="F331" s="30" t="s">
        <v>435</v>
      </c>
      <c r="G331" s="43">
        <v>1755826.72</v>
      </c>
      <c r="H331" s="2"/>
      <c r="IW331" s="10"/>
    </row>
    <row r="332" spans="1:261" outlineLevel="2" x14ac:dyDescent="0.25">
      <c r="A332" s="38" t="s">
        <v>413</v>
      </c>
      <c r="B332" s="38">
        <v>830038757</v>
      </c>
      <c r="C332" s="38" t="s">
        <v>412</v>
      </c>
      <c r="D332" s="39" t="s">
        <v>414</v>
      </c>
      <c r="E332" s="40">
        <v>45524</v>
      </c>
      <c r="F332" s="30" t="s">
        <v>425</v>
      </c>
      <c r="G332" s="43">
        <v>1271762.72</v>
      </c>
      <c r="H332" s="2"/>
      <c r="IW332" s="10"/>
    </row>
    <row r="333" spans="1:261" outlineLevel="2" x14ac:dyDescent="0.25">
      <c r="A333" s="38" t="s">
        <v>413</v>
      </c>
      <c r="B333" s="38">
        <v>830038757</v>
      </c>
      <c r="C333" s="38" t="s">
        <v>412</v>
      </c>
      <c r="D333" s="39" t="s">
        <v>414</v>
      </c>
      <c r="E333" s="40">
        <v>45526</v>
      </c>
      <c r="F333" s="30" t="s">
        <v>426</v>
      </c>
      <c r="G333" s="43">
        <v>2767640.32</v>
      </c>
      <c r="H333" s="2"/>
      <c r="IW333" s="10"/>
    </row>
    <row r="334" spans="1:261" outlineLevel="2" x14ac:dyDescent="0.25">
      <c r="A334" s="38" t="s">
        <v>413</v>
      </c>
      <c r="B334" s="38">
        <v>830038757</v>
      </c>
      <c r="C334" s="38" t="s">
        <v>412</v>
      </c>
      <c r="D334" s="39" t="s">
        <v>414</v>
      </c>
      <c r="E334" s="40">
        <v>45527</v>
      </c>
      <c r="F334" s="30" t="s">
        <v>427</v>
      </c>
      <c r="G334" s="43">
        <v>1968914.76</v>
      </c>
      <c r="H334" s="2"/>
      <c r="IW334" s="10"/>
    </row>
    <row r="335" spans="1:261" outlineLevel="2" x14ac:dyDescent="0.25">
      <c r="A335" s="38" t="s">
        <v>413</v>
      </c>
      <c r="B335" s="38">
        <v>830038757</v>
      </c>
      <c r="C335" s="38" t="s">
        <v>412</v>
      </c>
      <c r="D335" s="39" t="s">
        <v>414</v>
      </c>
      <c r="E335" s="40">
        <v>45527</v>
      </c>
      <c r="F335" s="30" t="s">
        <v>436</v>
      </c>
      <c r="G335" s="43">
        <v>1219564.3999999999</v>
      </c>
      <c r="H335" s="2"/>
      <c r="IW335" s="10"/>
    </row>
    <row r="336" spans="1:261" outlineLevel="2" x14ac:dyDescent="0.25">
      <c r="A336" s="38" t="s">
        <v>413</v>
      </c>
      <c r="B336" s="38">
        <v>830038757</v>
      </c>
      <c r="C336" s="38" t="s">
        <v>412</v>
      </c>
      <c r="D336" s="39" t="s">
        <v>414</v>
      </c>
      <c r="E336" s="40">
        <v>45531</v>
      </c>
      <c r="F336" s="30" t="s">
        <v>428</v>
      </c>
      <c r="G336" s="43">
        <v>1968914.76</v>
      </c>
      <c r="H336" s="2"/>
      <c r="IW336" s="10"/>
    </row>
    <row r="337" spans="1:257" outlineLevel="2" x14ac:dyDescent="0.25">
      <c r="A337" s="38" t="s">
        <v>413</v>
      </c>
      <c r="B337" s="38">
        <v>830038757</v>
      </c>
      <c r="C337" s="38" t="s">
        <v>412</v>
      </c>
      <c r="D337" s="39" t="s">
        <v>414</v>
      </c>
      <c r="E337" s="40">
        <v>45533</v>
      </c>
      <c r="F337" s="30" t="s">
        <v>429</v>
      </c>
      <c r="G337" s="43">
        <v>2387626.92</v>
      </c>
      <c r="H337" s="2"/>
      <c r="IW337" s="10"/>
    </row>
    <row r="338" spans="1:257" outlineLevel="2" x14ac:dyDescent="0.25">
      <c r="A338" s="38" t="s">
        <v>413</v>
      </c>
      <c r="B338" s="38">
        <v>830038757</v>
      </c>
      <c r="C338" s="38" t="s">
        <v>412</v>
      </c>
      <c r="D338" s="39" t="s">
        <v>414</v>
      </c>
      <c r="E338" s="40">
        <v>45533</v>
      </c>
      <c r="F338" s="30" t="s">
        <v>430</v>
      </c>
      <c r="G338" s="43">
        <v>4055245.56</v>
      </c>
      <c r="H338" s="2"/>
      <c r="IW338" s="10"/>
    </row>
    <row r="339" spans="1:257" outlineLevel="2" x14ac:dyDescent="0.25">
      <c r="A339" s="38" t="s">
        <v>413</v>
      </c>
      <c r="B339" s="38">
        <v>830038757</v>
      </c>
      <c r="C339" s="38" t="s">
        <v>412</v>
      </c>
      <c r="D339" s="39" t="s">
        <v>414</v>
      </c>
      <c r="E339" s="40">
        <v>45533</v>
      </c>
      <c r="F339" s="30" t="s">
        <v>431</v>
      </c>
      <c r="G339" s="43">
        <v>2385493.15</v>
      </c>
      <c r="H339" s="2"/>
      <c r="IW339" s="10"/>
    </row>
    <row r="340" spans="1:257" outlineLevel="2" x14ac:dyDescent="0.25">
      <c r="A340" s="38" t="s">
        <v>413</v>
      </c>
      <c r="B340" s="38">
        <v>830038757</v>
      </c>
      <c r="C340" s="38" t="s">
        <v>412</v>
      </c>
      <c r="D340" s="39" t="s">
        <v>414</v>
      </c>
      <c r="E340" s="40">
        <v>45533</v>
      </c>
      <c r="F340" s="30" t="s">
        <v>432</v>
      </c>
      <c r="G340" s="43">
        <v>1808040</v>
      </c>
      <c r="H340" s="2"/>
      <c r="IW340" s="10"/>
    </row>
    <row r="341" spans="1:257" outlineLevel="2" x14ac:dyDescent="0.25">
      <c r="A341" s="38" t="s">
        <v>413</v>
      </c>
      <c r="B341" s="38">
        <v>830038757</v>
      </c>
      <c r="C341" s="38" t="s">
        <v>412</v>
      </c>
      <c r="D341" s="39" t="s">
        <v>414</v>
      </c>
      <c r="E341" s="40">
        <v>45542</v>
      </c>
      <c r="F341" s="30" t="s">
        <v>433</v>
      </c>
      <c r="G341" s="43">
        <v>752048.12</v>
      </c>
      <c r="H341" s="2"/>
      <c r="IW341" s="10"/>
    </row>
    <row r="342" spans="1:257" outlineLevel="2" x14ac:dyDescent="0.25">
      <c r="A342" s="38" t="s">
        <v>413</v>
      </c>
      <c r="B342" s="38">
        <v>830038757</v>
      </c>
      <c r="C342" s="38" t="s">
        <v>412</v>
      </c>
      <c r="D342" s="39" t="s">
        <v>414</v>
      </c>
      <c r="E342" s="40">
        <v>45542</v>
      </c>
      <c r="F342" s="30" t="s">
        <v>434</v>
      </c>
      <c r="G342" s="43">
        <v>2406481.27</v>
      </c>
      <c r="H342" s="2"/>
      <c r="IW342" s="10"/>
    </row>
    <row r="343" spans="1:257" outlineLevel="2" x14ac:dyDescent="0.25">
      <c r="A343" s="36" t="s">
        <v>515</v>
      </c>
      <c r="B343" s="38"/>
      <c r="C343" s="38"/>
      <c r="D343" s="39"/>
      <c r="E343" s="40"/>
      <c r="F343" s="30"/>
      <c r="G343" s="81">
        <f>SUBTOTAL(9,G321:G342)</f>
        <v>44814657.07</v>
      </c>
      <c r="H343" s="2"/>
      <c r="IW343" s="10"/>
    </row>
    <row r="344" spans="1:257" outlineLevel="2" x14ac:dyDescent="0.25">
      <c r="A344" s="38" t="s">
        <v>239</v>
      </c>
      <c r="B344" s="38">
        <v>900836626</v>
      </c>
      <c r="C344" s="38" t="s">
        <v>412</v>
      </c>
      <c r="D344" s="39" t="s">
        <v>242</v>
      </c>
      <c r="E344" s="42">
        <v>45531</v>
      </c>
      <c r="F344" s="38" t="s">
        <v>240</v>
      </c>
      <c r="G344" s="43">
        <v>1282820</v>
      </c>
      <c r="H344" s="2"/>
      <c r="IW344" s="10"/>
    </row>
    <row r="345" spans="1:257" outlineLevel="2" x14ac:dyDescent="0.25">
      <c r="A345" s="38" t="s">
        <v>239</v>
      </c>
      <c r="B345" s="38">
        <v>900836626</v>
      </c>
      <c r="C345" s="38" t="s">
        <v>412</v>
      </c>
      <c r="D345" s="39" t="s">
        <v>242</v>
      </c>
      <c r="E345" s="42">
        <v>45512</v>
      </c>
      <c r="F345" s="38" t="s">
        <v>241</v>
      </c>
      <c r="G345" s="43">
        <v>1475600</v>
      </c>
      <c r="H345" s="2"/>
      <c r="IW345" s="10"/>
    </row>
    <row r="346" spans="1:257" outlineLevel="2" x14ac:dyDescent="0.25">
      <c r="A346" s="38" t="s">
        <v>239</v>
      </c>
      <c r="B346" s="38">
        <v>900836626</v>
      </c>
      <c r="C346" s="38" t="s">
        <v>412</v>
      </c>
      <c r="D346" s="39" t="s">
        <v>242</v>
      </c>
      <c r="E346" s="42">
        <v>45571</v>
      </c>
      <c r="F346" s="38" t="s">
        <v>243</v>
      </c>
      <c r="G346" s="43">
        <v>3611500</v>
      </c>
      <c r="H346" s="2"/>
      <c r="IW346" s="10"/>
    </row>
    <row r="347" spans="1:257" outlineLevel="1" x14ac:dyDescent="0.25">
      <c r="A347" s="36" t="s">
        <v>516</v>
      </c>
      <c r="B347" s="38"/>
      <c r="C347" s="38"/>
      <c r="D347" s="39"/>
      <c r="E347" s="42"/>
      <c r="F347" s="38"/>
      <c r="G347" s="81">
        <f>SUBTOTAL(9,G344:G346)</f>
        <v>6369920</v>
      </c>
      <c r="H347" s="2"/>
      <c r="IW347" s="10"/>
    </row>
    <row r="348" spans="1:257" outlineLevel="2" x14ac:dyDescent="0.25">
      <c r="A348" s="38" t="s">
        <v>122</v>
      </c>
      <c r="B348" s="38">
        <v>900033883</v>
      </c>
      <c r="C348" s="38" t="s">
        <v>412</v>
      </c>
      <c r="D348" s="39" t="s">
        <v>138</v>
      </c>
      <c r="E348" s="42">
        <v>45513</v>
      </c>
      <c r="F348" s="38" t="s">
        <v>123</v>
      </c>
      <c r="G348" s="43">
        <v>4233709</v>
      </c>
      <c r="H348" s="2"/>
      <c r="IW348" s="10"/>
    </row>
    <row r="349" spans="1:257" outlineLevel="2" x14ac:dyDescent="0.25">
      <c r="A349" s="38" t="s">
        <v>122</v>
      </c>
      <c r="B349" s="38">
        <v>900033883</v>
      </c>
      <c r="C349" s="38" t="s">
        <v>412</v>
      </c>
      <c r="D349" s="39" t="s">
        <v>138</v>
      </c>
      <c r="E349" s="42">
        <v>45520</v>
      </c>
      <c r="F349" s="38" t="s">
        <v>124</v>
      </c>
      <c r="G349" s="43">
        <v>4278744</v>
      </c>
      <c r="H349" s="2"/>
      <c r="IW349" s="10"/>
    </row>
    <row r="350" spans="1:257" outlineLevel="2" x14ac:dyDescent="0.25">
      <c r="A350" s="38" t="s">
        <v>122</v>
      </c>
      <c r="B350" s="38">
        <v>900033883</v>
      </c>
      <c r="C350" s="38" t="s">
        <v>412</v>
      </c>
      <c r="D350" s="39" t="s">
        <v>138</v>
      </c>
      <c r="E350" s="42">
        <v>45527</v>
      </c>
      <c r="F350" s="38" t="s">
        <v>125</v>
      </c>
      <c r="G350" s="43">
        <v>4180699</v>
      </c>
      <c r="H350" s="2"/>
      <c r="IW350" s="10"/>
    </row>
    <row r="351" spans="1:257" outlineLevel="2" x14ac:dyDescent="0.25">
      <c r="A351" s="38" t="s">
        <v>122</v>
      </c>
      <c r="B351" s="38">
        <v>900033883</v>
      </c>
      <c r="C351" s="38" t="s">
        <v>412</v>
      </c>
      <c r="D351" s="39" t="s">
        <v>138</v>
      </c>
      <c r="E351" s="42">
        <v>45533</v>
      </c>
      <c r="F351" s="38" t="s">
        <v>126</v>
      </c>
      <c r="G351" s="43">
        <v>6414824</v>
      </c>
      <c r="H351" s="2"/>
      <c r="IW351" s="10"/>
    </row>
    <row r="352" spans="1:257" outlineLevel="2" x14ac:dyDescent="0.25">
      <c r="A352" s="38" t="s">
        <v>122</v>
      </c>
      <c r="B352" s="38">
        <v>900033883</v>
      </c>
      <c r="C352" s="38" t="s">
        <v>412</v>
      </c>
      <c r="D352" s="39" t="s">
        <v>138</v>
      </c>
      <c r="E352" s="42">
        <v>45540</v>
      </c>
      <c r="F352" s="38" t="s">
        <v>127</v>
      </c>
      <c r="G352" s="43">
        <v>8327854</v>
      </c>
      <c r="H352" s="2"/>
      <c r="IW352" s="10"/>
    </row>
    <row r="353" spans="1:257" outlineLevel="2" x14ac:dyDescent="0.25">
      <c r="A353" s="38" t="s">
        <v>122</v>
      </c>
      <c r="B353" s="38">
        <v>900033883</v>
      </c>
      <c r="C353" s="38" t="s">
        <v>412</v>
      </c>
      <c r="D353" s="39" t="s">
        <v>138</v>
      </c>
      <c r="E353" s="42">
        <v>45540</v>
      </c>
      <c r="F353" s="38" t="s">
        <v>128</v>
      </c>
      <c r="G353" s="43">
        <v>4128172</v>
      </c>
      <c r="H353" s="2"/>
      <c r="IW353" s="10"/>
    </row>
    <row r="354" spans="1:257" outlineLevel="2" x14ac:dyDescent="0.25">
      <c r="A354" s="38" t="s">
        <v>122</v>
      </c>
      <c r="B354" s="38">
        <v>900033883</v>
      </c>
      <c r="C354" s="38" t="s">
        <v>412</v>
      </c>
      <c r="D354" s="39" t="s">
        <v>138</v>
      </c>
      <c r="E354" s="42">
        <v>45547</v>
      </c>
      <c r="F354" s="38" t="s">
        <v>129</v>
      </c>
      <c r="G354" s="43">
        <v>4141058</v>
      </c>
      <c r="H354" s="2"/>
      <c r="IW354" s="10"/>
    </row>
    <row r="355" spans="1:257" outlineLevel="2" x14ac:dyDescent="0.25">
      <c r="A355" s="38" t="s">
        <v>122</v>
      </c>
      <c r="B355" s="38">
        <v>900033883</v>
      </c>
      <c r="C355" s="38" t="s">
        <v>412</v>
      </c>
      <c r="D355" s="39" t="s">
        <v>138</v>
      </c>
      <c r="E355" s="42">
        <v>45554</v>
      </c>
      <c r="F355" s="38" t="s">
        <v>130</v>
      </c>
      <c r="G355" s="43">
        <v>4239887</v>
      </c>
      <c r="H355" s="2"/>
      <c r="IW355" s="10"/>
    </row>
    <row r="356" spans="1:257" outlineLevel="2" x14ac:dyDescent="0.25">
      <c r="A356" s="38" t="s">
        <v>122</v>
      </c>
      <c r="B356" s="38">
        <v>900033883</v>
      </c>
      <c r="C356" s="38" t="s">
        <v>412</v>
      </c>
      <c r="D356" s="39" t="s">
        <v>138</v>
      </c>
      <c r="E356" s="42">
        <v>45561</v>
      </c>
      <c r="F356" s="38" t="s">
        <v>131</v>
      </c>
      <c r="G356" s="43">
        <v>4192582</v>
      </c>
      <c r="H356" s="2"/>
      <c r="IW356" s="10"/>
    </row>
    <row r="357" spans="1:257" outlineLevel="2" x14ac:dyDescent="0.25">
      <c r="A357" s="38" t="s">
        <v>122</v>
      </c>
      <c r="B357" s="38">
        <v>900033883</v>
      </c>
      <c r="C357" s="38" t="s">
        <v>412</v>
      </c>
      <c r="D357" s="39" t="s">
        <v>138</v>
      </c>
      <c r="E357" s="42">
        <v>45561</v>
      </c>
      <c r="F357" s="38" t="s">
        <v>132</v>
      </c>
      <c r="G357" s="43">
        <v>6609206</v>
      </c>
      <c r="H357" s="2"/>
      <c r="IW357" s="10"/>
    </row>
    <row r="358" spans="1:257" outlineLevel="2" x14ac:dyDescent="0.25">
      <c r="A358" s="38" t="s">
        <v>122</v>
      </c>
      <c r="B358" s="38">
        <v>900033883</v>
      </c>
      <c r="C358" s="38" t="s">
        <v>412</v>
      </c>
      <c r="D358" s="39" t="s">
        <v>138</v>
      </c>
      <c r="E358" s="42">
        <v>45561</v>
      </c>
      <c r="F358" s="38" t="s">
        <v>133</v>
      </c>
      <c r="G358" s="43">
        <v>2402491</v>
      </c>
      <c r="H358" s="2"/>
      <c r="IW358" s="10"/>
    </row>
    <row r="359" spans="1:257" outlineLevel="2" x14ac:dyDescent="0.25">
      <c r="A359" s="38" t="s">
        <v>122</v>
      </c>
      <c r="B359" s="38">
        <v>900033883</v>
      </c>
      <c r="C359" s="38" t="s">
        <v>412</v>
      </c>
      <c r="D359" s="39" t="s">
        <v>138</v>
      </c>
      <c r="E359" s="42">
        <v>45578</v>
      </c>
      <c r="F359" s="38" t="s">
        <v>134</v>
      </c>
      <c r="G359" s="43">
        <v>8386777</v>
      </c>
      <c r="H359" s="2"/>
      <c r="IW359" s="10"/>
    </row>
    <row r="360" spans="1:257" outlineLevel="2" x14ac:dyDescent="0.25">
      <c r="A360" s="38" t="s">
        <v>122</v>
      </c>
      <c r="B360" s="38">
        <v>900033883</v>
      </c>
      <c r="C360" s="38" t="s">
        <v>412</v>
      </c>
      <c r="D360" s="39" t="s">
        <v>138</v>
      </c>
      <c r="E360" s="42">
        <v>45578</v>
      </c>
      <c r="F360" s="38" t="s">
        <v>135</v>
      </c>
      <c r="G360" s="43">
        <v>4153860</v>
      </c>
      <c r="H360" s="2"/>
      <c r="IW360" s="10"/>
    </row>
    <row r="361" spans="1:257" outlineLevel="2" x14ac:dyDescent="0.25">
      <c r="A361" s="38" t="s">
        <v>122</v>
      </c>
      <c r="B361" s="38">
        <v>900033883</v>
      </c>
      <c r="C361" s="38" t="s">
        <v>412</v>
      </c>
      <c r="D361" s="39" t="s">
        <v>138</v>
      </c>
      <c r="E361" s="42">
        <v>45578</v>
      </c>
      <c r="F361" s="38" t="s">
        <v>136</v>
      </c>
      <c r="G361" s="43">
        <v>8197058</v>
      </c>
      <c r="H361" s="2"/>
      <c r="IW361" s="10"/>
    </row>
    <row r="362" spans="1:257" outlineLevel="2" x14ac:dyDescent="0.25">
      <c r="A362" s="38" t="s">
        <v>122</v>
      </c>
      <c r="B362" s="38">
        <v>900033883</v>
      </c>
      <c r="C362" s="38" t="s">
        <v>412</v>
      </c>
      <c r="D362" s="39" t="s">
        <v>138</v>
      </c>
      <c r="E362" s="42">
        <v>45582</v>
      </c>
      <c r="F362" s="38" t="s">
        <v>137</v>
      </c>
      <c r="G362" s="43">
        <v>4291401</v>
      </c>
      <c r="H362" s="2"/>
      <c r="IW362" s="10"/>
    </row>
    <row r="363" spans="1:257" outlineLevel="2" x14ac:dyDescent="0.25">
      <c r="A363" s="36" t="s">
        <v>517</v>
      </c>
      <c r="B363" s="38"/>
      <c r="C363" s="38"/>
      <c r="D363" s="39"/>
      <c r="E363" s="42"/>
      <c r="F363" s="38"/>
      <c r="G363" s="81">
        <f>SUBTOTAL(9,G348:G362)</f>
        <v>78178322</v>
      </c>
      <c r="H363" s="2"/>
      <c r="IW363" s="10"/>
    </row>
    <row r="364" spans="1:257" outlineLevel="1" x14ac:dyDescent="0.25">
      <c r="A364" s="38" t="s">
        <v>260</v>
      </c>
      <c r="B364" s="38">
        <v>900487308</v>
      </c>
      <c r="C364" s="38" t="s">
        <v>412</v>
      </c>
      <c r="D364" s="39" t="s">
        <v>261</v>
      </c>
      <c r="E364" s="44">
        <v>45488</v>
      </c>
      <c r="F364" s="38" t="s">
        <v>244</v>
      </c>
      <c r="G364" s="43">
        <v>8552964</v>
      </c>
      <c r="H364" s="2"/>
      <c r="IW364" s="10"/>
    </row>
    <row r="365" spans="1:257" outlineLevel="2" x14ac:dyDescent="0.25">
      <c r="A365" s="38" t="s">
        <v>260</v>
      </c>
      <c r="B365" s="38">
        <v>900487308</v>
      </c>
      <c r="C365" s="38" t="s">
        <v>412</v>
      </c>
      <c r="D365" s="39" t="s">
        <v>261</v>
      </c>
      <c r="E365" s="44">
        <v>45492</v>
      </c>
      <c r="F365" s="38" t="s">
        <v>245</v>
      </c>
      <c r="G365" s="43">
        <v>9594077</v>
      </c>
      <c r="H365" s="2"/>
      <c r="IW365" s="10"/>
    </row>
    <row r="366" spans="1:257" outlineLevel="2" x14ac:dyDescent="0.25">
      <c r="A366" s="38" t="s">
        <v>260</v>
      </c>
      <c r="B366" s="38">
        <v>900487308</v>
      </c>
      <c r="C366" s="38" t="s">
        <v>412</v>
      </c>
      <c r="D366" s="39" t="s">
        <v>261</v>
      </c>
      <c r="E366" s="44">
        <v>45492</v>
      </c>
      <c r="F366" s="38" t="s">
        <v>246</v>
      </c>
      <c r="G366" s="43">
        <v>912824</v>
      </c>
      <c r="H366" s="2"/>
      <c r="IW366" s="10"/>
    </row>
    <row r="367" spans="1:257" outlineLevel="2" x14ac:dyDescent="0.25">
      <c r="A367" s="38" t="s">
        <v>260</v>
      </c>
      <c r="B367" s="38">
        <v>900487308</v>
      </c>
      <c r="C367" s="38" t="s">
        <v>412</v>
      </c>
      <c r="D367" s="39" t="s">
        <v>261</v>
      </c>
      <c r="E367" s="44">
        <v>45497</v>
      </c>
      <c r="F367" s="38" t="s">
        <v>247</v>
      </c>
      <c r="G367" s="43">
        <v>7036134</v>
      </c>
      <c r="H367" s="2"/>
      <c r="IW367" s="10"/>
    </row>
    <row r="368" spans="1:257" outlineLevel="2" x14ac:dyDescent="0.25">
      <c r="A368" s="38" t="s">
        <v>260</v>
      </c>
      <c r="B368" s="38">
        <v>900487308</v>
      </c>
      <c r="C368" s="38" t="s">
        <v>412</v>
      </c>
      <c r="D368" s="39" t="s">
        <v>261</v>
      </c>
      <c r="E368" s="44">
        <v>45499</v>
      </c>
      <c r="F368" s="38" t="s">
        <v>248</v>
      </c>
      <c r="G368" s="43">
        <v>14492250</v>
      </c>
      <c r="H368" s="2"/>
      <c r="IW368" s="10"/>
    </row>
    <row r="369" spans="1:257" outlineLevel="2" x14ac:dyDescent="0.25">
      <c r="A369" s="38" t="s">
        <v>260</v>
      </c>
      <c r="B369" s="38">
        <v>900487308</v>
      </c>
      <c r="C369" s="38" t="s">
        <v>412</v>
      </c>
      <c r="D369" s="39" t="s">
        <v>261</v>
      </c>
      <c r="E369" s="44">
        <v>45499</v>
      </c>
      <c r="F369" s="38" t="s">
        <v>249</v>
      </c>
      <c r="G369" s="43">
        <v>779240</v>
      </c>
      <c r="H369" s="2"/>
      <c r="IW369" s="10"/>
    </row>
    <row r="370" spans="1:257" outlineLevel="2" x14ac:dyDescent="0.25">
      <c r="A370" s="38" t="s">
        <v>260</v>
      </c>
      <c r="B370" s="38">
        <v>900487308</v>
      </c>
      <c r="C370" s="38" t="s">
        <v>412</v>
      </c>
      <c r="D370" s="39" t="s">
        <v>261</v>
      </c>
      <c r="E370" s="44">
        <v>45513</v>
      </c>
      <c r="F370" s="38" t="s">
        <v>250</v>
      </c>
      <c r="G370" s="43">
        <v>9775829</v>
      </c>
      <c r="H370" s="2"/>
      <c r="IW370" s="10"/>
    </row>
    <row r="371" spans="1:257" outlineLevel="2" x14ac:dyDescent="0.25">
      <c r="A371" s="38" t="s">
        <v>260</v>
      </c>
      <c r="B371" s="38">
        <v>900487308</v>
      </c>
      <c r="C371" s="38" t="s">
        <v>412</v>
      </c>
      <c r="D371" s="39" t="s">
        <v>261</v>
      </c>
      <c r="E371" s="44">
        <v>45516</v>
      </c>
      <c r="F371" s="38" t="s">
        <v>251</v>
      </c>
      <c r="G371" s="43">
        <v>11660098</v>
      </c>
      <c r="H371" s="2"/>
      <c r="IW371" s="10"/>
    </row>
    <row r="372" spans="1:257" outlineLevel="2" x14ac:dyDescent="0.25">
      <c r="A372" s="38" t="s">
        <v>260</v>
      </c>
      <c r="B372" s="38">
        <v>900487308</v>
      </c>
      <c r="C372" s="38" t="s">
        <v>412</v>
      </c>
      <c r="D372" s="39" t="s">
        <v>261</v>
      </c>
      <c r="E372" s="44">
        <v>45518</v>
      </c>
      <c r="F372" s="38" t="s">
        <v>252</v>
      </c>
      <c r="G372" s="43">
        <v>6534780</v>
      </c>
      <c r="H372" s="2"/>
      <c r="IW372" s="10"/>
    </row>
    <row r="373" spans="1:257" outlineLevel="2" x14ac:dyDescent="0.25">
      <c r="A373" s="38" t="s">
        <v>260</v>
      </c>
      <c r="B373" s="38">
        <v>900487308</v>
      </c>
      <c r="C373" s="38" t="s">
        <v>412</v>
      </c>
      <c r="D373" s="39" t="s">
        <v>261</v>
      </c>
      <c r="E373" s="44">
        <v>45519</v>
      </c>
      <c r="F373" s="38" t="s">
        <v>253</v>
      </c>
      <c r="G373" s="43">
        <v>9513529</v>
      </c>
      <c r="H373" s="2"/>
      <c r="IW373" s="10"/>
    </row>
    <row r="374" spans="1:257" outlineLevel="2" x14ac:dyDescent="0.25">
      <c r="A374" s="38" t="s">
        <v>260</v>
      </c>
      <c r="B374" s="38">
        <v>900487308</v>
      </c>
      <c r="C374" s="38" t="s">
        <v>412</v>
      </c>
      <c r="D374" s="39" t="s">
        <v>261</v>
      </c>
      <c r="E374" s="44">
        <v>45520</v>
      </c>
      <c r="F374" s="38" t="s">
        <v>254</v>
      </c>
      <c r="G374" s="43">
        <v>9619571</v>
      </c>
      <c r="H374" s="2"/>
      <c r="IW374" s="10"/>
    </row>
    <row r="375" spans="1:257" outlineLevel="2" x14ac:dyDescent="0.25">
      <c r="A375" s="38" t="s">
        <v>260</v>
      </c>
      <c r="B375" s="38">
        <v>900487308</v>
      </c>
      <c r="C375" s="38" t="s">
        <v>412</v>
      </c>
      <c r="D375" s="39" t="s">
        <v>261</v>
      </c>
      <c r="E375" s="44">
        <v>45524</v>
      </c>
      <c r="F375" s="38" t="s">
        <v>255</v>
      </c>
      <c r="G375" s="43">
        <v>21654468</v>
      </c>
      <c r="H375" s="2"/>
      <c r="IW375" s="10"/>
    </row>
    <row r="376" spans="1:257" outlineLevel="2" x14ac:dyDescent="0.25">
      <c r="A376" s="38" t="s">
        <v>260</v>
      </c>
      <c r="B376" s="38">
        <v>900487308</v>
      </c>
      <c r="C376" s="38" t="s">
        <v>412</v>
      </c>
      <c r="D376" s="39" t="s">
        <v>261</v>
      </c>
      <c r="E376" s="44">
        <v>45526</v>
      </c>
      <c r="F376" s="38" t="s">
        <v>256</v>
      </c>
      <c r="G376" s="43">
        <v>7081988</v>
      </c>
      <c r="H376" s="2"/>
      <c r="IW376" s="10"/>
    </row>
    <row r="377" spans="1:257" outlineLevel="1" x14ac:dyDescent="0.25">
      <c r="A377" s="38" t="s">
        <v>260</v>
      </c>
      <c r="B377" s="38">
        <v>900487308</v>
      </c>
      <c r="C377" s="38" t="s">
        <v>412</v>
      </c>
      <c r="D377" s="39" t="s">
        <v>261</v>
      </c>
      <c r="E377" s="44">
        <v>45532</v>
      </c>
      <c r="F377" s="38" t="s">
        <v>257</v>
      </c>
      <c r="G377" s="43">
        <v>12941427</v>
      </c>
      <c r="H377" s="2"/>
      <c r="IW377" s="10"/>
    </row>
    <row r="378" spans="1:257" outlineLevel="2" x14ac:dyDescent="0.25">
      <c r="A378" s="38" t="s">
        <v>260</v>
      </c>
      <c r="B378" s="38">
        <v>900487308</v>
      </c>
      <c r="C378" s="38" t="s">
        <v>412</v>
      </c>
      <c r="D378" s="39" t="s">
        <v>261</v>
      </c>
      <c r="E378" s="44">
        <v>45537</v>
      </c>
      <c r="F378" s="38" t="s">
        <v>258</v>
      </c>
      <c r="G378" s="43">
        <v>4806044</v>
      </c>
      <c r="H378" s="2"/>
      <c r="IW378" s="10"/>
    </row>
    <row r="379" spans="1:257" outlineLevel="2" x14ac:dyDescent="0.25">
      <c r="A379" s="38" t="s">
        <v>260</v>
      </c>
      <c r="B379" s="38">
        <v>900487308</v>
      </c>
      <c r="C379" s="38" t="s">
        <v>412</v>
      </c>
      <c r="D379" s="39" t="s">
        <v>261</v>
      </c>
      <c r="E379" s="44">
        <v>45538</v>
      </c>
      <c r="F379" s="38" t="s">
        <v>259</v>
      </c>
      <c r="G379" s="43">
        <v>28064273</v>
      </c>
      <c r="H379" s="2"/>
      <c r="IW379" s="10"/>
    </row>
    <row r="380" spans="1:257" outlineLevel="2" x14ac:dyDescent="0.25">
      <c r="A380" s="36" t="s">
        <v>518</v>
      </c>
      <c r="B380" s="38"/>
      <c r="C380" s="38"/>
      <c r="D380" s="39"/>
      <c r="E380" s="44"/>
      <c r="F380" s="38"/>
      <c r="G380" s="81">
        <f>SUBTOTAL(9,G364:G379)</f>
        <v>163019496</v>
      </c>
      <c r="H380" s="2"/>
      <c r="IW380" s="10"/>
    </row>
    <row r="381" spans="1:257" outlineLevel="2" x14ac:dyDescent="0.25">
      <c r="A381" s="38" t="s">
        <v>271</v>
      </c>
      <c r="B381" s="38">
        <v>860529748</v>
      </c>
      <c r="C381" s="38" t="s">
        <v>412</v>
      </c>
      <c r="D381" s="39" t="s">
        <v>272</v>
      </c>
      <c r="E381" s="68">
        <v>45544</v>
      </c>
      <c r="F381" s="38">
        <v>5420</v>
      </c>
      <c r="G381" s="43">
        <v>26264925</v>
      </c>
      <c r="H381" s="2"/>
      <c r="IW381" s="10"/>
    </row>
    <row r="382" spans="1:257" outlineLevel="2" x14ac:dyDescent="0.25">
      <c r="A382" s="38" t="s">
        <v>271</v>
      </c>
      <c r="B382" s="38">
        <v>860529748</v>
      </c>
      <c r="C382" s="38" t="s">
        <v>412</v>
      </c>
      <c r="D382" s="39" t="s">
        <v>272</v>
      </c>
      <c r="E382" s="68">
        <v>45533</v>
      </c>
      <c r="F382" s="38">
        <v>5395</v>
      </c>
      <c r="G382" s="43">
        <v>30275437</v>
      </c>
      <c r="H382" s="2"/>
      <c r="IW382" s="10"/>
    </row>
    <row r="383" spans="1:257" outlineLevel="2" x14ac:dyDescent="0.25">
      <c r="A383" s="38" t="s">
        <v>271</v>
      </c>
      <c r="B383" s="38">
        <v>860529748</v>
      </c>
      <c r="C383" s="38" t="s">
        <v>412</v>
      </c>
      <c r="D383" s="39" t="s">
        <v>272</v>
      </c>
      <c r="E383" s="68">
        <v>45526</v>
      </c>
      <c r="F383" s="38">
        <v>5382</v>
      </c>
      <c r="G383" s="43">
        <v>23748525</v>
      </c>
      <c r="H383" s="2"/>
      <c r="IW383" s="10"/>
    </row>
    <row r="384" spans="1:257" outlineLevel="2" x14ac:dyDescent="0.25">
      <c r="A384" s="38" t="s">
        <v>271</v>
      </c>
      <c r="B384" s="38">
        <v>860529748</v>
      </c>
      <c r="C384" s="38" t="s">
        <v>412</v>
      </c>
      <c r="D384" s="39" t="s">
        <v>272</v>
      </c>
      <c r="E384" s="68">
        <v>45516</v>
      </c>
      <c r="F384" s="38">
        <v>5358</v>
      </c>
      <c r="G384" s="43">
        <v>20209837</v>
      </c>
      <c r="H384" s="2"/>
      <c r="IW384" s="10"/>
    </row>
    <row r="385" spans="1:257" outlineLevel="2" x14ac:dyDescent="0.25">
      <c r="A385" s="38" t="s">
        <v>271</v>
      </c>
      <c r="B385" s="38">
        <v>860529748</v>
      </c>
      <c r="C385" s="38" t="s">
        <v>412</v>
      </c>
      <c r="D385" s="39" t="s">
        <v>272</v>
      </c>
      <c r="E385" s="68">
        <v>45513</v>
      </c>
      <c r="F385" s="38">
        <v>5357</v>
      </c>
      <c r="G385" s="43">
        <v>18401175</v>
      </c>
      <c r="H385" s="2"/>
      <c r="IW385" s="10"/>
    </row>
    <row r="386" spans="1:257" outlineLevel="2" x14ac:dyDescent="0.25">
      <c r="A386" s="38" t="s">
        <v>271</v>
      </c>
      <c r="B386" s="38">
        <v>860529748</v>
      </c>
      <c r="C386" s="38" t="s">
        <v>412</v>
      </c>
      <c r="D386" s="39" t="s">
        <v>272</v>
      </c>
      <c r="E386" s="68">
        <v>45569</v>
      </c>
      <c r="F386" s="38">
        <v>5492</v>
      </c>
      <c r="G386" s="43">
        <v>1132385.82</v>
      </c>
      <c r="H386" s="2"/>
      <c r="IW386" s="10"/>
    </row>
    <row r="387" spans="1:257" outlineLevel="2" x14ac:dyDescent="0.25">
      <c r="A387" s="38" t="s">
        <v>271</v>
      </c>
      <c r="B387" s="38">
        <v>860529748</v>
      </c>
      <c r="C387" s="38" t="s">
        <v>412</v>
      </c>
      <c r="D387" s="39" t="s">
        <v>272</v>
      </c>
      <c r="E387" s="68">
        <v>45497</v>
      </c>
      <c r="F387" s="38">
        <v>5317</v>
      </c>
      <c r="G387" s="43">
        <v>19187550</v>
      </c>
      <c r="H387" s="2"/>
      <c r="IW387" s="10"/>
    </row>
    <row r="388" spans="1:257" outlineLevel="2" x14ac:dyDescent="0.25">
      <c r="A388" s="38" t="s">
        <v>271</v>
      </c>
      <c r="B388" s="38">
        <v>860529748</v>
      </c>
      <c r="C388" s="38" t="s">
        <v>412</v>
      </c>
      <c r="D388" s="39" t="s">
        <v>272</v>
      </c>
      <c r="E388" s="68">
        <v>45490</v>
      </c>
      <c r="F388" s="38">
        <v>5303</v>
      </c>
      <c r="G388" s="43">
        <v>26264925</v>
      </c>
      <c r="H388" s="2"/>
      <c r="IW388" s="10"/>
    </row>
    <row r="389" spans="1:257" outlineLevel="2" x14ac:dyDescent="0.25">
      <c r="A389" s="38" t="s">
        <v>271</v>
      </c>
      <c r="B389" s="38">
        <v>860529748</v>
      </c>
      <c r="C389" s="38" t="s">
        <v>412</v>
      </c>
      <c r="D389" s="39" t="s">
        <v>272</v>
      </c>
      <c r="E389" s="68">
        <v>45483</v>
      </c>
      <c r="F389" s="38">
        <v>5285</v>
      </c>
      <c r="G389" s="43">
        <v>26264925</v>
      </c>
      <c r="H389" s="2"/>
      <c r="IW389" s="10"/>
    </row>
    <row r="390" spans="1:257" outlineLevel="2" x14ac:dyDescent="0.25">
      <c r="A390" s="38" t="s">
        <v>271</v>
      </c>
      <c r="B390" s="38">
        <v>860529748</v>
      </c>
      <c r="C390" s="38" t="s">
        <v>412</v>
      </c>
      <c r="D390" s="39" t="s">
        <v>272</v>
      </c>
      <c r="E390" s="68">
        <v>45475</v>
      </c>
      <c r="F390" s="38">
        <v>5269</v>
      </c>
      <c r="G390" s="43">
        <v>26264925</v>
      </c>
      <c r="H390" s="2"/>
      <c r="IW390" s="10"/>
    </row>
    <row r="391" spans="1:257" outlineLevel="2" x14ac:dyDescent="0.25">
      <c r="A391" s="38" t="s">
        <v>271</v>
      </c>
      <c r="B391" s="38">
        <v>860529748</v>
      </c>
      <c r="C391" s="38" t="s">
        <v>412</v>
      </c>
      <c r="D391" s="39" t="s">
        <v>272</v>
      </c>
      <c r="E391" s="68">
        <v>45462</v>
      </c>
      <c r="F391" s="38">
        <v>5237</v>
      </c>
      <c r="G391" s="43">
        <v>26264925</v>
      </c>
      <c r="H391" s="2"/>
      <c r="IW391" s="10"/>
    </row>
    <row r="392" spans="1:257" outlineLevel="2" x14ac:dyDescent="0.25">
      <c r="A392" s="38" t="s">
        <v>271</v>
      </c>
      <c r="B392" s="38">
        <v>860529748</v>
      </c>
      <c r="C392" s="38" t="s">
        <v>412</v>
      </c>
      <c r="D392" s="39" t="s">
        <v>272</v>
      </c>
      <c r="E392" s="68">
        <v>45455</v>
      </c>
      <c r="F392" s="38">
        <v>5214</v>
      </c>
      <c r="G392" s="43">
        <v>8027750</v>
      </c>
      <c r="H392" s="2"/>
      <c r="IW392" s="10"/>
    </row>
    <row r="393" spans="1:257" outlineLevel="2" x14ac:dyDescent="0.25">
      <c r="A393" s="36" t="s">
        <v>519</v>
      </c>
      <c r="B393" s="38"/>
      <c r="C393" s="38"/>
      <c r="D393" s="39"/>
      <c r="E393" s="68"/>
      <c r="F393" s="38"/>
      <c r="G393" s="81">
        <f>SUBTOTAL(9,G381:G392)</f>
        <v>252307284.81999999</v>
      </c>
      <c r="H393" s="2"/>
      <c r="IW393" s="10"/>
    </row>
    <row r="394" spans="1:257" outlineLevel="2" x14ac:dyDescent="0.25">
      <c r="A394" s="38" t="s">
        <v>440</v>
      </c>
      <c r="B394" s="38">
        <v>800204987</v>
      </c>
      <c r="C394" s="38" t="s">
        <v>412</v>
      </c>
      <c r="D394" s="39" t="s">
        <v>441</v>
      </c>
      <c r="E394" s="67">
        <v>45481</v>
      </c>
      <c r="F394" s="69" t="s">
        <v>442</v>
      </c>
      <c r="G394" s="69">
        <v>3697258</v>
      </c>
      <c r="H394" s="2"/>
      <c r="IW394" s="10"/>
    </row>
    <row r="395" spans="1:257" outlineLevel="2" x14ac:dyDescent="0.25">
      <c r="A395" s="38" t="s">
        <v>440</v>
      </c>
      <c r="B395" s="38">
        <v>800204987</v>
      </c>
      <c r="C395" s="38" t="s">
        <v>412</v>
      </c>
      <c r="D395" s="39" t="s">
        <v>441</v>
      </c>
      <c r="E395" s="67">
        <v>45481</v>
      </c>
      <c r="F395" s="69" t="s">
        <v>443</v>
      </c>
      <c r="G395" s="69">
        <v>2688865</v>
      </c>
      <c r="H395" s="2"/>
      <c r="IW395" s="10"/>
    </row>
    <row r="396" spans="1:257" outlineLevel="2" x14ac:dyDescent="0.25">
      <c r="A396" s="38" t="s">
        <v>440</v>
      </c>
      <c r="B396" s="38">
        <v>800204987</v>
      </c>
      <c r="C396" s="38" t="s">
        <v>412</v>
      </c>
      <c r="D396" s="39" t="s">
        <v>441</v>
      </c>
      <c r="E396" s="67">
        <v>45496</v>
      </c>
      <c r="F396" s="69" t="s">
        <v>444</v>
      </c>
      <c r="G396" s="69">
        <v>3919073</v>
      </c>
      <c r="H396" s="2"/>
      <c r="IW396" s="10"/>
    </row>
    <row r="397" spans="1:257" outlineLevel="2" x14ac:dyDescent="0.25">
      <c r="A397" s="38" t="s">
        <v>440</v>
      </c>
      <c r="B397" s="38">
        <v>800204987</v>
      </c>
      <c r="C397" s="38" t="s">
        <v>412</v>
      </c>
      <c r="D397" s="39" t="s">
        <v>441</v>
      </c>
      <c r="E397" s="67">
        <v>45496</v>
      </c>
      <c r="F397" s="69" t="s">
        <v>445</v>
      </c>
      <c r="G397" s="69">
        <v>3841944</v>
      </c>
      <c r="H397" s="2"/>
      <c r="IW397" s="10"/>
    </row>
    <row r="398" spans="1:257" outlineLevel="2" x14ac:dyDescent="0.25">
      <c r="A398" s="38" t="s">
        <v>440</v>
      </c>
      <c r="B398" s="38">
        <v>800204987</v>
      </c>
      <c r="C398" s="38" t="s">
        <v>412</v>
      </c>
      <c r="D398" s="39" t="s">
        <v>441</v>
      </c>
      <c r="E398" s="67">
        <v>45496</v>
      </c>
      <c r="F398" s="69" t="s">
        <v>446</v>
      </c>
      <c r="G398" s="69">
        <v>3464623</v>
      </c>
      <c r="H398" s="2"/>
      <c r="IW398" s="10"/>
    </row>
    <row r="399" spans="1:257" outlineLevel="2" x14ac:dyDescent="0.25">
      <c r="A399" s="38" t="s">
        <v>440</v>
      </c>
      <c r="B399" s="38">
        <v>800204987</v>
      </c>
      <c r="C399" s="38" t="s">
        <v>412</v>
      </c>
      <c r="D399" s="39" t="s">
        <v>441</v>
      </c>
      <c r="E399" s="67">
        <v>45499</v>
      </c>
      <c r="F399" s="69" t="s">
        <v>447</v>
      </c>
      <c r="G399" s="69">
        <v>2852061</v>
      </c>
      <c r="H399" s="2"/>
      <c r="IW399" s="10"/>
    </row>
    <row r="400" spans="1:257" outlineLevel="2" x14ac:dyDescent="0.25">
      <c r="A400" s="38" t="s">
        <v>440</v>
      </c>
      <c r="B400" s="38">
        <v>800204987</v>
      </c>
      <c r="C400" s="38" t="s">
        <v>412</v>
      </c>
      <c r="D400" s="39" t="s">
        <v>441</v>
      </c>
      <c r="E400" s="67">
        <v>45499</v>
      </c>
      <c r="F400" s="69" t="s">
        <v>448</v>
      </c>
      <c r="G400" s="69">
        <v>3230492</v>
      </c>
      <c r="H400" s="2"/>
      <c r="IW400" s="10"/>
    </row>
    <row r="401" spans="1:257" outlineLevel="2" x14ac:dyDescent="0.25">
      <c r="A401" s="38" t="s">
        <v>440</v>
      </c>
      <c r="B401" s="38">
        <v>800204987</v>
      </c>
      <c r="C401" s="38" t="s">
        <v>412</v>
      </c>
      <c r="D401" s="39" t="s">
        <v>441</v>
      </c>
      <c r="E401" s="67">
        <v>45506</v>
      </c>
      <c r="F401" s="69" t="s">
        <v>449</v>
      </c>
      <c r="G401" s="69">
        <v>3794078</v>
      </c>
      <c r="H401" s="2"/>
      <c r="IW401" s="10"/>
    </row>
    <row r="402" spans="1:257" outlineLevel="2" x14ac:dyDescent="0.25">
      <c r="A402" s="38" t="s">
        <v>440</v>
      </c>
      <c r="B402" s="38">
        <v>800204987</v>
      </c>
      <c r="C402" s="38" t="s">
        <v>412</v>
      </c>
      <c r="D402" s="39" t="s">
        <v>441</v>
      </c>
      <c r="E402" s="67">
        <v>45506</v>
      </c>
      <c r="F402" s="69" t="s">
        <v>450</v>
      </c>
      <c r="G402" s="69">
        <v>4364602</v>
      </c>
      <c r="H402" s="2"/>
      <c r="IW402" s="10"/>
    </row>
    <row r="403" spans="1:257" outlineLevel="2" x14ac:dyDescent="0.25">
      <c r="A403" s="38" t="s">
        <v>440</v>
      </c>
      <c r="B403" s="38">
        <v>800204987</v>
      </c>
      <c r="C403" s="38" t="s">
        <v>412</v>
      </c>
      <c r="D403" s="39" t="s">
        <v>441</v>
      </c>
      <c r="E403" s="67">
        <v>45518</v>
      </c>
      <c r="F403" s="69" t="s">
        <v>451</v>
      </c>
      <c r="G403" s="69">
        <v>4055921</v>
      </c>
      <c r="H403" s="2"/>
      <c r="IW403" s="10"/>
    </row>
    <row r="404" spans="1:257" outlineLevel="2" x14ac:dyDescent="0.25">
      <c r="A404" s="38" t="s">
        <v>440</v>
      </c>
      <c r="B404" s="38">
        <v>800204987</v>
      </c>
      <c r="C404" s="38" t="s">
        <v>412</v>
      </c>
      <c r="D404" s="39" t="s">
        <v>441</v>
      </c>
      <c r="E404" s="67">
        <v>45518</v>
      </c>
      <c r="F404" s="69" t="s">
        <v>452</v>
      </c>
      <c r="G404" s="69">
        <v>3681698</v>
      </c>
      <c r="H404" s="2"/>
      <c r="IW404" s="10"/>
    </row>
    <row r="405" spans="1:257" outlineLevel="2" x14ac:dyDescent="0.25">
      <c r="A405" s="38" t="s">
        <v>440</v>
      </c>
      <c r="B405" s="38">
        <v>800204987</v>
      </c>
      <c r="C405" s="38" t="s">
        <v>412</v>
      </c>
      <c r="D405" s="39" t="s">
        <v>441</v>
      </c>
      <c r="E405" s="67">
        <v>45518</v>
      </c>
      <c r="F405" s="69" t="s">
        <v>453</v>
      </c>
      <c r="G405" s="69">
        <v>3997968</v>
      </c>
      <c r="H405" s="2"/>
      <c r="IW405" s="10"/>
    </row>
    <row r="406" spans="1:257" outlineLevel="1" x14ac:dyDescent="0.25">
      <c r="A406" s="38" t="s">
        <v>440</v>
      </c>
      <c r="B406" s="38">
        <v>800204987</v>
      </c>
      <c r="C406" s="38" t="s">
        <v>412</v>
      </c>
      <c r="D406" s="39" t="s">
        <v>441</v>
      </c>
      <c r="E406" s="67">
        <v>45518</v>
      </c>
      <c r="F406" s="69" t="s">
        <v>454</v>
      </c>
      <c r="G406" s="69">
        <v>3886256</v>
      </c>
      <c r="H406" s="2"/>
      <c r="IW406" s="10"/>
    </row>
    <row r="407" spans="1:257" outlineLevel="2" x14ac:dyDescent="0.25">
      <c r="A407" s="38" t="s">
        <v>440</v>
      </c>
      <c r="B407" s="38">
        <v>800204987</v>
      </c>
      <c r="C407" s="38" t="s">
        <v>412</v>
      </c>
      <c r="D407" s="39" t="s">
        <v>441</v>
      </c>
      <c r="E407" s="67">
        <v>45518</v>
      </c>
      <c r="F407" s="69" t="s">
        <v>455</v>
      </c>
      <c r="G407" s="69">
        <v>4096095</v>
      </c>
      <c r="H407" s="2"/>
      <c r="IW407" s="10"/>
    </row>
    <row r="408" spans="1:257" outlineLevel="2" x14ac:dyDescent="0.25">
      <c r="A408" s="38" t="s">
        <v>440</v>
      </c>
      <c r="B408" s="38">
        <v>800204987</v>
      </c>
      <c r="C408" s="38" t="s">
        <v>412</v>
      </c>
      <c r="D408" s="39" t="s">
        <v>441</v>
      </c>
      <c r="E408" s="67">
        <v>45518</v>
      </c>
      <c r="F408" s="69" t="s">
        <v>456</v>
      </c>
      <c r="G408" s="69">
        <v>3824741</v>
      </c>
      <c r="H408" s="2"/>
      <c r="IW408" s="10"/>
    </row>
    <row r="409" spans="1:257" outlineLevel="2" x14ac:dyDescent="0.25">
      <c r="A409" s="38" t="s">
        <v>440</v>
      </c>
      <c r="B409" s="38">
        <v>800204987</v>
      </c>
      <c r="C409" s="38" t="s">
        <v>412</v>
      </c>
      <c r="D409" s="39" t="s">
        <v>441</v>
      </c>
      <c r="E409" s="67">
        <v>45518</v>
      </c>
      <c r="F409" s="69" t="s">
        <v>457</v>
      </c>
      <c r="G409" s="69">
        <v>906271</v>
      </c>
      <c r="H409" s="2"/>
      <c r="IW409" s="10"/>
    </row>
    <row r="410" spans="1:257" outlineLevel="2" x14ac:dyDescent="0.25">
      <c r="A410" s="38" t="s">
        <v>440</v>
      </c>
      <c r="B410" s="38">
        <v>800204987</v>
      </c>
      <c r="C410" s="38" t="s">
        <v>412</v>
      </c>
      <c r="D410" s="39" t="s">
        <v>441</v>
      </c>
      <c r="E410" s="67">
        <v>45527</v>
      </c>
      <c r="F410" s="69" t="s">
        <v>458</v>
      </c>
      <c r="G410" s="69">
        <v>3545917</v>
      </c>
      <c r="H410" s="2"/>
      <c r="IW410" s="10"/>
    </row>
    <row r="411" spans="1:257" outlineLevel="2" x14ac:dyDescent="0.25">
      <c r="A411" s="38" t="s">
        <v>440</v>
      </c>
      <c r="B411" s="38">
        <v>800204987</v>
      </c>
      <c r="C411" s="38" t="s">
        <v>412</v>
      </c>
      <c r="D411" s="39" t="s">
        <v>441</v>
      </c>
      <c r="E411" s="67">
        <v>45527</v>
      </c>
      <c r="F411" s="69" t="s">
        <v>459</v>
      </c>
      <c r="G411" s="69">
        <v>3964240</v>
      </c>
      <c r="H411" s="2"/>
      <c r="IW411" s="10"/>
    </row>
    <row r="412" spans="1:257" outlineLevel="2" x14ac:dyDescent="0.25">
      <c r="A412" s="38" t="s">
        <v>440</v>
      </c>
      <c r="B412" s="38">
        <v>800204987</v>
      </c>
      <c r="C412" s="38" t="s">
        <v>412</v>
      </c>
      <c r="D412" s="39" t="s">
        <v>441</v>
      </c>
      <c r="E412" s="67">
        <v>45527</v>
      </c>
      <c r="F412" s="69" t="s">
        <v>460</v>
      </c>
      <c r="G412" s="69">
        <v>3762700</v>
      </c>
      <c r="H412" s="2"/>
      <c r="IW412" s="10"/>
    </row>
    <row r="413" spans="1:257" outlineLevel="1" x14ac:dyDescent="0.25">
      <c r="A413" s="38" t="s">
        <v>440</v>
      </c>
      <c r="B413" s="38">
        <v>800204987</v>
      </c>
      <c r="C413" s="38" t="s">
        <v>412</v>
      </c>
      <c r="D413" s="39" t="s">
        <v>441</v>
      </c>
      <c r="E413" s="67">
        <v>45527</v>
      </c>
      <c r="F413" s="69" t="s">
        <v>461</v>
      </c>
      <c r="G413" s="69">
        <v>3668850</v>
      </c>
      <c r="H413" s="2"/>
      <c r="IW413" s="10"/>
    </row>
    <row r="414" spans="1:257" outlineLevel="2" x14ac:dyDescent="0.25">
      <c r="A414" s="38" t="s">
        <v>440</v>
      </c>
      <c r="B414" s="38">
        <v>800204987</v>
      </c>
      <c r="C414" s="38" t="s">
        <v>412</v>
      </c>
      <c r="D414" s="39" t="s">
        <v>441</v>
      </c>
      <c r="E414" s="67">
        <v>45527</v>
      </c>
      <c r="F414" s="69" t="s">
        <v>462</v>
      </c>
      <c r="G414" s="69">
        <v>2186588</v>
      </c>
      <c r="H414" s="2"/>
      <c r="IW414" s="10"/>
    </row>
    <row r="415" spans="1:257" outlineLevel="2" x14ac:dyDescent="0.25">
      <c r="A415" s="38" t="s">
        <v>440</v>
      </c>
      <c r="B415" s="38">
        <v>800204987</v>
      </c>
      <c r="C415" s="38" t="s">
        <v>412</v>
      </c>
      <c r="D415" s="39" t="s">
        <v>441</v>
      </c>
      <c r="E415" s="67">
        <v>45541</v>
      </c>
      <c r="F415" s="69" t="s">
        <v>463</v>
      </c>
      <c r="G415" s="69">
        <v>3733843</v>
      </c>
      <c r="H415" s="2"/>
      <c r="IW415" s="10"/>
    </row>
    <row r="416" spans="1:257" outlineLevel="2" x14ac:dyDescent="0.25">
      <c r="A416" s="38" t="s">
        <v>440</v>
      </c>
      <c r="B416" s="38">
        <v>800204987</v>
      </c>
      <c r="C416" s="38" t="s">
        <v>412</v>
      </c>
      <c r="D416" s="39" t="s">
        <v>441</v>
      </c>
      <c r="E416" s="67">
        <v>45541</v>
      </c>
      <c r="F416" s="69" t="s">
        <v>464</v>
      </c>
      <c r="G416" s="69">
        <v>3868833</v>
      </c>
      <c r="H416" s="2"/>
      <c r="IW416" s="10"/>
    </row>
    <row r="417" spans="1:260" outlineLevel="2" x14ac:dyDescent="0.25">
      <c r="A417" s="38" t="s">
        <v>440</v>
      </c>
      <c r="B417" s="38">
        <v>800204987</v>
      </c>
      <c r="C417" s="38" t="s">
        <v>412</v>
      </c>
      <c r="D417" s="39" t="s">
        <v>441</v>
      </c>
      <c r="E417" s="67">
        <v>45541</v>
      </c>
      <c r="F417" s="69" t="s">
        <v>465</v>
      </c>
      <c r="G417" s="69">
        <v>3710934</v>
      </c>
      <c r="H417" s="2"/>
      <c r="IW417" s="10"/>
    </row>
    <row r="418" spans="1:260" outlineLevel="2" x14ac:dyDescent="0.25">
      <c r="A418" s="38" t="s">
        <v>440</v>
      </c>
      <c r="B418" s="38">
        <v>800204987</v>
      </c>
      <c r="C418" s="38" t="s">
        <v>412</v>
      </c>
      <c r="D418" s="39" t="s">
        <v>441</v>
      </c>
      <c r="E418" s="67">
        <v>45541</v>
      </c>
      <c r="F418" s="69" t="s">
        <v>466</v>
      </c>
      <c r="G418" s="69">
        <v>4049176</v>
      </c>
      <c r="H418" s="2"/>
      <c r="IW418" s="10"/>
    </row>
    <row r="419" spans="1:260" outlineLevel="1" x14ac:dyDescent="0.25">
      <c r="A419" s="38" t="s">
        <v>440</v>
      </c>
      <c r="B419" s="38">
        <v>800204987</v>
      </c>
      <c r="C419" s="38" t="s">
        <v>412</v>
      </c>
      <c r="D419" s="39" t="s">
        <v>441</v>
      </c>
      <c r="E419" s="67">
        <v>45541</v>
      </c>
      <c r="F419" s="69" t="s">
        <v>467</v>
      </c>
      <c r="G419" s="69">
        <v>3022767</v>
      </c>
      <c r="H419" s="2"/>
      <c r="IW419" s="10"/>
    </row>
    <row r="420" spans="1:260" outlineLevel="2" x14ac:dyDescent="0.25">
      <c r="A420" s="38" t="s">
        <v>440</v>
      </c>
      <c r="B420" s="38">
        <v>800204987</v>
      </c>
      <c r="C420" s="38" t="s">
        <v>412</v>
      </c>
      <c r="D420" s="39" t="s">
        <v>441</v>
      </c>
      <c r="E420" s="67">
        <v>45541</v>
      </c>
      <c r="F420" s="69" t="s">
        <v>468</v>
      </c>
      <c r="G420" s="69">
        <v>3583701</v>
      </c>
      <c r="H420" s="2"/>
      <c r="IW420" s="10"/>
    </row>
    <row r="421" spans="1:260" outlineLevel="2" x14ac:dyDescent="0.25">
      <c r="A421" s="38" t="s">
        <v>440</v>
      </c>
      <c r="B421" s="38">
        <v>800204987</v>
      </c>
      <c r="C421" s="38" t="s">
        <v>412</v>
      </c>
      <c r="D421" s="39" t="s">
        <v>441</v>
      </c>
      <c r="E421" s="67">
        <v>45541</v>
      </c>
      <c r="F421" s="69" t="s">
        <v>469</v>
      </c>
      <c r="G421" s="69">
        <v>3389276</v>
      </c>
      <c r="H421" s="2"/>
      <c r="IW421" s="10"/>
    </row>
    <row r="422" spans="1:260" outlineLevel="2" x14ac:dyDescent="0.25">
      <c r="A422" s="36" t="s">
        <v>520</v>
      </c>
      <c r="B422" s="38"/>
      <c r="C422" s="38"/>
      <c r="D422" s="39"/>
      <c r="E422" s="67"/>
      <c r="F422" s="69"/>
      <c r="G422" s="139">
        <f>SUBTOTAL(9,G394:G421)</f>
        <v>98788771</v>
      </c>
      <c r="H422" s="2"/>
      <c r="IW422" s="10"/>
    </row>
    <row r="423" spans="1:260" outlineLevel="2" x14ac:dyDescent="0.25">
      <c r="A423" s="38" t="s">
        <v>206</v>
      </c>
      <c r="B423" s="38">
        <v>901003462</v>
      </c>
      <c r="C423" s="38" t="s">
        <v>412</v>
      </c>
      <c r="D423" s="39" t="s">
        <v>213</v>
      </c>
      <c r="E423" s="42">
        <v>45528</v>
      </c>
      <c r="F423" s="38" t="s">
        <v>207</v>
      </c>
      <c r="G423" s="43">
        <v>2722500</v>
      </c>
      <c r="H423" s="2"/>
      <c r="IW423" s="10"/>
    </row>
    <row r="424" spans="1:260" outlineLevel="2" x14ac:dyDescent="0.25">
      <c r="A424" s="38" t="s">
        <v>206</v>
      </c>
      <c r="B424" s="38">
        <v>901003462</v>
      </c>
      <c r="C424" s="38" t="s">
        <v>412</v>
      </c>
      <c r="D424" s="39" t="s">
        <v>213</v>
      </c>
      <c r="E424" s="42">
        <v>45528</v>
      </c>
      <c r="F424" s="38" t="s">
        <v>208</v>
      </c>
      <c r="G424" s="43">
        <v>2970000</v>
      </c>
      <c r="H424" s="2"/>
      <c r="IW424" s="10"/>
    </row>
    <row r="425" spans="1:260" outlineLevel="2" x14ac:dyDescent="0.25">
      <c r="A425" s="38" t="s">
        <v>206</v>
      </c>
      <c r="B425" s="38">
        <v>901003462</v>
      </c>
      <c r="C425" s="38" t="s">
        <v>412</v>
      </c>
      <c r="D425" s="39" t="s">
        <v>213</v>
      </c>
      <c r="E425" s="42">
        <v>45547</v>
      </c>
      <c r="F425" s="38" t="s">
        <v>209</v>
      </c>
      <c r="G425" s="43">
        <v>3069000</v>
      </c>
      <c r="H425" s="2"/>
      <c r="IW425" s="10"/>
    </row>
    <row r="426" spans="1:260" outlineLevel="2" x14ac:dyDescent="0.25">
      <c r="A426" s="38" t="s">
        <v>206</v>
      </c>
      <c r="B426" s="38">
        <v>901003462</v>
      </c>
      <c r="C426" s="38" t="s">
        <v>412</v>
      </c>
      <c r="D426" s="39" t="s">
        <v>213</v>
      </c>
      <c r="E426" s="42">
        <v>45559</v>
      </c>
      <c r="F426" s="38" t="s">
        <v>210</v>
      </c>
      <c r="G426" s="43">
        <v>792000</v>
      </c>
      <c r="H426" s="2"/>
      <c r="IW426" s="10"/>
    </row>
    <row r="427" spans="1:260" outlineLevel="1" x14ac:dyDescent="0.25">
      <c r="A427" s="38" t="s">
        <v>206</v>
      </c>
      <c r="B427" s="38">
        <v>901003462</v>
      </c>
      <c r="C427" s="38" t="s">
        <v>412</v>
      </c>
      <c r="D427" s="39" t="s">
        <v>213</v>
      </c>
      <c r="E427" s="42">
        <v>45537</v>
      </c>
      <c r="F427" s="38" t="s">
        <v>211</v>
      </c>
      <c r="G427" s="43">
        <v>45286</v>
      </c>
      <c r="H427" s="2"/>
      <c r="IW427" s="10"/>
    </row>
    <row r="428" spans="1:260" x14ac:dyDescent="0.25">
      <c r="A428" s="38" t="s">
        <v>206</v>
      </c>
      <c r="B428" s="38">
        <v>901003462</v>
      </c>
      <c r="C428" s="38" t="s">
        <v>412</v>
      </c>
      <c r="D428" s="39" t="s">
        <v>213</v>
      </c>
      <c r="E428" s="42">
        <v>45562</v>
      </c>
      <c r="F428" s="38" t="s">
        <v>212</v>
      </c>
      <c r="G428" s="43">
        <v>81259</v>
      </c>
      <c r="H428" s="2"/>
      <c r="IW428" s="10"/>
    </row>
    <row r="429" spans="1:260" x14ac:dyDescent="0.25">
      <c r="A429" s="36" t="s">
        <v>521</v>
      </c>
      <c r="B429" s="38"/>
      <c r="C429" s="38"/>
      <c r="D429" s="39"/>
      <c r="E429" s="42"/>
      <c r="F429" s="38"/>
      <c r="G429" s="81">
        <f>SUBTOTAL(9,G423:G428)</f>
        <v>9680045</v>
      </c>
      <c r="H429" s="2"/>
      <c r="IW429" s="10"/>
    </row>
    <row r="430" spans="1:260" x14ac:dyDescent="0.25">
      <c r="A430" s="38" t="s">
        <v>291</v>
      </c>
      <c r="B430" s="38">
        <v>901055312</v>
      </c>
      <c r="C430" s="38" t="s">
        <v>412</v>
      </c>
      <c r="D430" s="39" t="s">
        <v>292</v>
      </c>
      <c r="E430" s="38" t="s">
        <v>298</v>
      </c>
      <c r="F430" s="45" t="s">
        <v>293</v>
      </c>
      <c r="G430" s="43">
        <v>4699796</v>
      </c>
      <c r="H430" s="2"/>
      <c r="IW430" s="10"/>
    </row>
    <row r="431" spans="1:260" x14ac:dyDescent="0.25">
      <c r="A431" s="38" t="s">
        <v>291</v>
      </c>
      <c r="B431" s="38">
        <v>901055312</v>
      </c>
      <c r="C431" s="38" t="s">
        <v>412</v>
      </c>
      <c r="D431" s="39" t="s">
        <v>292</v>
      </c>
      <c r="E431" s="38" t="s">
        <v>298</v>
      </c>
      <c r="F431" s="45" t="s">
        <v>294</v>
      </c>
      <c r="G431" s="43">
        <v>9627767</v>
      </c>
      <c r="H431" s="2"/>
      <c r="IW431" s="10"/>
    </row>
    <row r="432" spans="1:260" ht="15.75" x14ac:dyDescent="0.25">
      <c r="A432" s="38" t="s">
        <v>291</v>
      </c>
      <c r="B432" s="38">
        <v>901055312</v>
      </c>
      <c r="C432" s="38" t="s">
        <v>412</v>
      </c>
      <c r="D432" s="39" t="s">
        <v>292</v>
      </c>
      <c r="E432" s="38" t="s">
        <v>298</v>
      </c>
      <c r="F432" s="38" t="s">
        <v>295</v>
      </c>
      <c r="G432" s="43">
        <v>1387659</v>
      </c>
      <c r="H432" s="2"/>
      <c r="IW432" s="10"/>
      <c r="IZ432" s="8"/>
    </row>
    <row r="433" spans="1:260" ht="15.75" x14ac:dyDescent="0.25">
      <c r="A433" s="38" t="s">
        <v>291</v>
      </c>
      <c r="B433" s="38">
        <v>901055312</v>
      </c>
      <c r="C433" s="38" t="s">
        <v>412</v>
      </c>
      <c r="D433" s="39" t="s">
        <v>292</v>
      </c>
      <c r="E433" s="38" t="s">
        <v>298</v>
      </c>
      <c r="F433" s="38" t="s">
        <v>296</v>
      </c>
      <c r="G433" s="43">
        <v>6371405</v>
      </c>
      <c r="H433" s="2"/>
      <c r="IW433" s="10"/>
      <c r="IZ433" s="8"/>
    </row>
    <row r="434" spans="1:260" ht="15.75" outlineLevel="2" x14ac:dyDescent="0.25">
      <c r="A434" s="38" t="s">
        <v>291</v>
      </c>
      <c r="B434" s="38">
        <v>901055312</v>
      </c>
      <c r="C434" s="38" t="s">
        <v>412</v>
      </c>
      <c r="D434" s="39" t="s">
        <v>292</v>
      </c>
      <c r="E434" s="38" t="s">
        <v>298</v>
      </c>
      <c r="F434" s="38" t="s">
        <v>297</v>
      </c>
      <c r="G434" s="43">
        <v>13061840</v>
      </c>
      <c r="H434" s="2"/>
      <c r="IW434" s="6"/>
      <c r="IX434" s="7"/>
      <c r="IY434" s="7"/>
      <c r="IZ434" s="8"/>
    </row>
    <row r="435" spans="1:260" ht="15.75" outlineLevel="2" x14ac:dyDescent="0.25">
      <c r="A435" s="36" t="s">
        <v>522</v>
      </c>
      <c r="B435" s="38"/>
      <c r="C435" s="38"/>
      <c r="D435" s="39"/>
      <c r="E435" s="38"/>
      <c r="F435" s="38"/>
      <c r="G435" s="81">
        <f>SUBTOTAL(9,G430:G434)</f>
        <v>35148467</v>
      </c>
      <c r="H435" s="2"/>
      <c r="IW435" s="6"/>
      <c r="IX435" s="7"/>
      <c r="IY435" s="7"/>
      <c r="IZ435" s="8"/>
    </row>
    <row r="436" spans="1:260" ht="15.75" outlineLevel="2" x14ac:dyDescent="0.25">
      <c r="A436" s="38" t="s">
        <v>277</v>
      </c>
      <c r="B436" s="38">
        <v>830002372</v>
      </c>
      <c r="C436" s="38" t="s">
        <v>412</v>
      </c>
      <c r="D436" s="39" t="s">
        <v>278</v>
      </c>
      <c r="E436" s="42">
        <v>45442</v>
      </c>
      <c r="F436" s="38" t="s">
        <v>279</v>
      </c>
      <c r="G436" s="43">
        <v>9934290</v>
      </c>
      <c r="H436" s="2"/>
      <c r="IW436" s="6"/>
      <c r="IX436" s="7"/>
      <c r="IY436" s="7"/>
      <c r="IZ436" s="8"/>
    </row>
    <row r="437" spans="1:260" ht="15.75" outlineLevel="2" x14ac:dyDescent="0.25">
      <c r="A437" s="38" t="s">
        <v>277</v>
      </c>
      <c r="B437" s="38">
        <v>830002372</v>
      </c>
      <c r="C437" s="38" t="s">
        <v>412</v>
      </c>
      <c r="D437" s="39" t="s">
        <v>278</v>
      </c>
      <c r="E437" s="42">
        <v>45467</v>
      </c>
      <c r="F437" s="38" t="s">
        <v>280</v>
      </c>
      <c r="G437" s="43">
        <v>1128715</v>
      </c>
      <c r="H437" s="2"/>
      <c r="IW437" s="6"/>
      <c r="IX437" s="7"/>
      <c r="IY437" s="7"/>
      <c r="IZ437" s="8"/>
    </row>
    <row r="438" spans="1:260" ht="15.75" outlineLevel="1" x14ac:dyDescent="0.25">
      <c r="A438" s="38" t="s">
        <v>277</v>
      </c>
      <c r="B438" s="38">
        <v>830002372</v>
      </c>
      <c r="C438" s="38" t="s">
        <v>412</v>
      </c>
      <c r="D438" s="39" t="s">
        <v>278</v>
      </c>
      <c r="E438" s="42">
        <v>45469</v>
      </c>
      <c r="F438" s="38" t="s">
        <v>281</v>
      </c>
      <c r="G438" s="43">
        <v>760410</v>
      </c>
      <c r="H438" s="2"/>
      <c r="IW438" s="6"/>
      <c r="IX438" s="7"/>
      <c r="IY438" s="7"/>
      <c r="IZ438" s="8"/>
    </row>
    <row r="439" spans="1:260" outlineLevel="2" x14ac:dyDescent="0.25">
      <c r="A439" s="38" t="s">
        <v>277</v>
      </c>
      <c r="B439" s="38">
        <v>830002372</v>
      </c>
      <c r="C439" s="38" t="s">
        <v>412</v>
      </c>
      <c r="D439" s="39" t="s">
        <v>278</v>
      </c>
      <c r="E439" s="42">
        <v>45491</v>
      </c>
      <c r="F439" s="38" t="s">
        <v>282</v>
      </c>
      <c r="G439" s="43">
        <v>4372245</v>
      </c>
      <c r="H439" s="2"/>
    </row>
    <row r="440" spans="1:260" outlineLevel="2" x14ac:dyDescent="0.25">
      <c r="A440" s="38" t="s">
        <v>277</v>
      </c>
      <c r="B440" s="38">
        <v>830002372</v>
      </c>
      <c r="C440" s="38" t="s">
        <v>412</v>
      </c>
      <c r="D440" s="39" t="s">
        <v>278</v>
      </c>
      <c r="E440" s="42">
        <v>45496</v>
      </c>
      <c r="F440" s="38" t="s">
        <v>283</v>
      </c>
      <c r="G440" s="43">
        <v>748510</v>
      </c>
      <c r="H440" s="2"/>
    </row>
    <row r="441" spans="1:260" outlineLevel="1" x14ac:dyDescent="0.25">
      <c r="A441" s="38" t="s">
        <v>277</v>
      </c>
      <c r="B441" s="38">
        <v>830002372</v>
      </c>
      <c r="C441" s="38" t="s">
        <v>412</v>
      </c>
      <c r="D441" s="39" t="s">
        <v>278</v>
      </c>
      <c r="E441" s="42">
        <v>45509</v>
      </c>
      <c r="F441" s="38" t="s">
        <v>284</v>
      </c>
      <c r="G441" s="43">
        <v>10694700</v>
      </c>
      <c r="H441" s="2"/>
    </row>
    <row r="442" spans="1:260" outlineLevel="2" x14ac:dyDescent="0.25">
      <c r="A442" s="38" t="s">
        <v>277</v>
      </c>
      <c r="B442" s="38">
        <v>830002372</v>
      </c>
      <c r="C442" s="38" t="s">
        <v>412</v>
      </c>
      <c r="D442" s="39" t="s">
        <v>278</v>
      </c>
      <c r="E442" s="42">
        <v>45531</v>
      </c>
      <c r="F442" s="38" t="s">
        <v>285</v>
      </c>
      <c r="G442" s="43">
        <v>9486595</v>
      </c>
      <c r="H442" s="2"/>
    </row>
    <row r="443" spans="1:260" outlineLevel="1" x14ac:dyDescent="0.25">
      <c r="A443" s="36" t="s">
        <v>523</v>
      </c>
      <c r="B443" s="38"/>
      <c r="C443" s="38"/>
      <c r="D443" s="39"/>
      <c r="E443" s="42"/>
      <c r="F443" s="38"/>
      <c r="G443" s="81">
        <f>SUBTOTAL(9,G436:G442)</f>
        <v>37125465</v>
      </c>
      <c r="H443" s="2"/>
    </row>
    <row r="444" spans="1:260" x14ac:dyDescent="0.25">
      <c r="A444" s="38" t="s">
        <v>50</v>
      </c>
      <c r="B444" s="38">
        <v>900383030</v>
      </c>
      <c r="C444" s="38" t="s">
        <v>412</v>
      </c>
      <c r="D444" s="39" t="s">
        <v>83</v>
      </c>
      <c r="E444" s="42">
        <v>45532</v>
      </c>
      <c r="F444" s="30" t="s">
        <v>46</v>
      </c>
      <c r="G444" s="51">
        <v>7129240.7999999998</v>
      </c>
      <c r="H444" s="23"/>
      <c r="IV444" s="24"/>
    </row>
    <row r="445" spans="1:260" x14ac:dyDescent="0.25">
      <c r="A445" s="38" t="s">
        <v>50</v>
      </c>
      <c r="B445" s="38">
        <v>900383030</v>
      </c>
      <c r="C445" s="38" t="s">
        <v>412</v>
      </c>
      <c r="D445" s="39" t="s">
        <v>83</v>
      </c>
      <c r="E445" s="42">
        <v>45539</v>
      </c>
      <c r="F445" s="38" t="s">
        <v>47</v>
      </c>
      <c r="G445" s="83">
        <v>8216162.5</v>
      </c>
      <c r="H445" s="23"/>
      <c r="IV445" s="24"/>
    </row>
    <row r="446" spans="1:260" x14ac:dyDescent="0.25">
      <c r="A446" s="38" t="s">
        <v>50</v>
      </c>
      <c r="B446" s="38">
        <v>900383030</v>
      </c>
      <c r="C446" s="38" t="s">
        <v>412</v>
      </c>
      <c r="D446" s="39" t="s">
        <v>83</v>
      </c>
      <c r="E446" s="42">
        <v>45546</v>
      </c>
      <c r="F446" s="38" t="s">
        <v>48</v>
      </c>
      <c r="G446" s="83">
        <f>19133447.4-4478851.7</f>
        <v>14654595.699999999</v>
      </c>
      <c r="H446" s="23"/>
      <c r="IV446" s="24"/>
    </row>
    <row r="447" spans="1:260" x14ac:dyDescent="0.25">
      <c r="A447" s="36" t="s">
        <v>853</v>
      </c>
      <c r="B447" s="28"/>
      <c r="C447" s="28"/>
      <c r="D447" s="29"/>
      <c r="E447" s="30"/>
      <c r="F447" s="32"/>
      <c r="G447" s="81">
        <f>SUBTOTAL(9,G444:G446)</f>
        <v>29999999</v>
      </c>
      <c r="H447" s="23"/>
      <c r="IV447" s="24"/>
    </row>
    <row r="448" spans="1:260" x14ac:dyDescent="0.25">
      <c r="A448" s="38" t="s">
        <v>105</v>
      </c>
      <c r="B448" s="38">
        <v>900677390</v>
      </c>
      <c r="C448" s="38" t="s">
        <v>412</v>
      </c>
      <c r="D448" s="39" t="s">
        <v>106</v>
      </c>
      <c r="E448" s="42">
        <v>45535</v>
      </c>
      <c r="F448" s="38" t="s">
        <v>107</v>
      </c>
      <c r="G448" s="43">
        <v>1872057</v>
      </c>
      <c r="H448" s="23"/>
      <c r="IV448" s="24"/>
    </row>
    <row r="449" spans="1:256" x14ac:dyDescent="0.25">
      <c r="A449" s="38" t="s">
        <v>105</v>
      </c>
      <c r="B449" s="38">
        <v>900677390</v>
      </c>
      <c r="C449" s="38" t="s">
        <v>412</v>
      </c>
      <c r="D449" s="39" t="s">
        <v>106</v>
      </c>
      <c r="E449" s="42">
        <v>45548</v>
      </c>
      <c r="F449" s="38" t="s">
        <v>108</v>
      </c>
      <c r="G449" s="43">
        <v>2942623</v>
      </c>
      <c r="H449" s="23"/>
      <c r="IV449" s="24"/>
    </row>
    <row r="450" spans="1:256" x14ac:dyDescent="0.25">
      <c r="A450" s="38" t="s">
        <v>105</v>
      </c>
      <c r="B450" s="38">
        <v>900677390</v>
      </c>
      <c r="C450" s="38" t="s">
        <v>412</v>
      </c>
      <c r="D450" s="39" t="s">
        <v>106</v>
      </c>
      <c r="E450" s="42">
        <v>45548</v>
      </c>
      <c r="F450" s="38" t="s">
        <v>109</v>
      </c>
      <c r="G450" s="43">
        <v>8846113</v>
      </c>
      <c r="H450" s="23"/>
      <c r="IV450" s="24"/>
    </row>
    <row r="451" spans="1:256" x14ac:dyDescent="0.25">
      <c r="A451" s="38" t="s">
        <v>105</v>
      </c>
      <c r="B451" s="38">
        <v>900677390</v>
      </c>
      <c r="C451" s="38" t="s">
        <v>412</v>
      </c>
      <c r="D451" s="39" t="s">
        <v>106</v>
      </c>
      <c r="E451" s="42">
        <v>45562</v>
      </c>
      <c r="F451" s="38" t="s">
        <v>110</v>
      </c>
      <c r="G451" s="43">
        <v>2942623</v>
      </c>
      <c r="H451" s="23"/>
      <c r="IV451" s="24"/>
    </row>
    <row r="452" spans="1:256" x14ac:dyDescent="0.25">
      <c r="A452" s="38" t="s">
        <v>105</v>
      </c>
      <c r="B452" s="38">
        <v>900677390</v>
      </c>
      <c r="C452" s="38" t="s">
        <v>412</v>
      </c>
      <c r="D452" s="39" t="s">
        <v>106</v>
      </c>
      <c r="E452" s="42">
        <v>45562</v>
      </c>
      <c r="F452" s="38" t="s">
        <v>111</v>
      </c>
      <c r="G452" s="43">
        <v>7454297</v>
      </c>
      <c r="H452" s="23"/>
      <c r="IV452" s="24"/>
    </row>
    <row r="453" spans="1:256" x14ac:dyDescent="0.25">
      <c r="A453" s="38" t="s">
        <v>105</v>
      </c>
      <c r="B453" s="38">
        <v>900677390</v>
      </c>
      <c r="C453" s="38" t="s">
        <v>412</v>
      </c>
      <c r="D453" s="39" t="s">
        <v>106</v>
      </c>
      <c r="E453" s="42">
        <v>45562</v>
      </c>
      <c r="F453" s="38" t="s">
        <v>112</v>
      </c>
      <c r="G453" s="43">
        <v>2533418</v>
      </c>
      <c r="H453" s="23"/>
      <c r="IV453" s="24"/>
    </row>
    <row r="454" spans="1:256" x14ac:dyDescent="0.25">
      <c r="A454" s="38" t="s">
        <v>105</v>
      </c>
      <c r="B454" s="38">
        <v>900677390</v>
      </c>
      <c r="C454" s="38" t="s">
        <v>412</v>
      </c>
      <c r="D454" s="39" t="s">
        <v>106</v>
      </c>
      <c r="E454" s="42">
        <v>45571</v>
      </c>
      <c r="F454" s="38" t="s">
        <v>113</v>
      </c>
      <c r="G454" s="43">
        <v>1322055</v>
      </c>
      <c r="H454" s="23"/>
      <c r="IV454" s="24"/>
    </row>
    <row r="455" spans="1:256" x14ac:dyDescent="0.25">
      <c r="A455" s="38" t="s">
        <v>105</v>
      </c>
      <c r="B455" s="38">
        <v>900677390</v>
      </c>
      <c r="C455" s="38" t="s">
        <v>412</v>
      </c>
      <c r="D455" s="39" t="s">
        <v>106</v>
      </c>
      <c r="E455" s="42">
        <v>45571</v>
      </c>
      <c r="F455" s="38" t="s">
        <v>114</v>
      </c>
      <c r="G455" s="43">
        <v>863600</v>
      </c>
      <c r="H455" s="23"/>
      <c r="IV455" s="24"/>
    </row>
    <row r="456" spans="1:256" x14ac:dyDescent="0.25">
      <c r="A456" s="38" t="s">
        <v>105</v>
      </c>
      <c r="B456" s="38">
        <v>900677390</v>
      </c>
      <c r="C456" s="38" t="s">
        <v>412</v>
      </c>
      <c r="D456" s="39" t="s">
        <v>106</v>
      </c>
      <c r="E456" s="42">
        <v>45571</v>
      </c>
      <c r="F456" s="38" t="s">
        <v>115</v>
      </c>
      <c r="G456" s="43">
        <v>751652</v>
      </c>
      <c r="H456" s="23"/>
      <c r="IV456" s="24"/>
    </row>
    <row r="457" spans="1:256" x14ac:dyDescent="0.25">
      <c r="A457" s="38" t="s">
        <v>105</v>
      </c>
      <c r="B457" s="38">
        <v>900677390</v>
      </c>
      <c r="C457" s="38" t="s">
        <v>412</v>
      </c>
      <c r="D457" s="39" t="s">
        <v>106</v>
      </c>
      <c r="E457" s="42">
        <v>45571</v>
      </c>
      <c r="F457" s="38" t="s">
        <v>116</v>
      </c>
      <c r="G457" s="43">
        <v>7623140</v>
      </c>
      <c r="H457" s="23"/>
      <c r="IV457" s="24"/>
    </row>
    <row r="458" spans="1:256" x14ac:dyDescent="0.25">
      <c r="A458" s="38" t="s">
        <v>105</v>
      </c>
      <c r="B458" s="38">
        <v>900677390</v>
      </c>
      <c r="C458" s="38" t="s">
        <v>412</v>
      </c>
      <c r="D458" s="39" t="s">
        <v>106</v>
      </c>
      <c r="E458" s="42">
        <v>45575</v>
      </c>
      <c r="F458" s="38" t="s">
        <v>117</v>
      </c>
      <c r="G458" s="43">
        <v>863600</v>
      </c>
      <c r="H458" s="23"/>
      <c r="IV458" s="24"/>
    </row>
    <row r="459" spans="1:256" x14ac:dyDescent="0.25">
      <c r="A459" s="38" t="s">
        <v>105</v>
      </c>
      <c r="B459" s="38">
        <v>900677390</v>
      </c>
      <c r="C459" s="38" t="s">
        <v>412</v>
      </c>
      <c r="D459" s="39" t="s">
        <v>106</v>
      </c>
      <c r="E459" s="42">
        <v>45575</v>
      </c>
      <c r="F459" s="38" t="s">
        <v>118</v>
      </c>
      <c r="G459" s="43">
        <v>7623140</v>
      </c>
      <c r="H459" s="23"/>
      <c r="IV459" s="24"/>
    </row>
    <row r="460" spans="1:256" x14ac:dyDescent="0.25">
      <c r="A460" s="38" t="s">
        <v>105</v>
      </c>
      <c r="B460" s="38">
        <v>900677390</v>
      </c>
      <c r="C460" s="38" t="s">
        <v>412</v>
      </c>
      <c r="D460" s="39" t="s">
        <v>106</v>
      </c>
      <c r="E460" s="42">
        <v>45584</v>
      </c>
      <c r="F460" s="38" t="s">
        <v>119</v>
      </c>
      <c r="G460" s="43">
        <v>10128647</v>
      </c>
      <c r="H460" s="23"/>
      <c r="IV460" s="24"/>
    </row>
    <row r="461" spans="1:256" x14ac:dyDescent="0.25">
      <c r="A461" s="38" t="s">
        <v>105</v>
      </c>
      <c r="B461" s="38">
        <v>900677390</v>
      </c>
      <c r="C461" s="38" t="s">
        <v>412</v>
      </c>
      <c r="D461" s="39" t="s">
        <v>106</v>
      </c>
      <c r="E461" s="42">
        <v>45584</v>
      </c>
      <c r="F461" s="38" t="s">
        <v>120</v>
      </c>
      <c r="G461" s="43">
        <v>863600</v>
      </c>
      <c r="H461" s="23"/>
      <c r="IV461" s="24"/>
    </row>
    <row r="462" spans="1:256" x14ac:dyDescent="0.25">
      <c r="A462" s="38" t="s">
        <v>105</v>
      </c>
      <c r="B462" s="38">
        <v>900677390</v>
      </c>
      <c r="C462" s="38" t="s">
        <v>412</v>
      </c>
      <c r="D462" s="39" t="s">
        <v>106</v>
      </c>
      <c r="E462" s="42">
        <v>45584</v>
      </c>
      <c r="F462" s="38" t="s">
        <v>121</v>
      </c>
      <c r="G462" s="43">
        <v>7623140</v>
      </c>
      <c r="H462" s="23"/>
      <c r="IV462" s="24"/>
    </row>
    <row r="463" spans="1:256" x14ac:dyDescent="0.25">
      <c r="A463" s="36" t="s">
        <v>504</v>
      </c>
      <c r="B463" s="38"/>
      <c r="C463" s="38"/>
      <c r="D463" s="39"/>
      <c r="E463" s="42"/>
      <c r="F463" s="38"/>
      <c r="G463" s="81">
        <f>SUBTOTAL(9,G448:G462)</f>
        <v>64253705</v>
      </c>
      <c r="H463" s="23"/>
      <c r="IV463" s="24"/>
    </row>
    <row r="464" spans="1:256" x14ac:dyDescent="0.25">
      <c r="A464" s="38" t="s">
        <v>139</v>
      </c>
      <c r="B464" s="38">
        <v>830035402</v>
      </c>
      <c r="C464" s="38" t="s">
        <v>412</v>
      </c>
      <c r="D464" s="39" t="s">
        <v>155</v>
      </c>
      <c r="E464" s="42">
        <v>45467</v>
      </c>
      <c r="F464" s="38" t="s">
        <v>140</v>
      </c>
      <c r="G464" s="43">
        <v>4743315</v>
      </c>
      <c r="H464" s="23"/>
      <c r="IV464" s="24"/>
    </row>
    <row r="465" spans="1:256" x14ac:dyDescent="0.25">
      <c r="A465" s="38" t="s">
        <v>139</v>
      </c>
      <c r="B465" s="38">
        <v>830035402</v>
      </c>
      <c r="C465" s="38" t="s">
        <v>412</v>
      </c>
      <c r="D465" s="39" t="s">
        <v>155</v>
      </c>
      <c r="E465" s="42">
        <v>45467</v>
      </c>
      <c r="F465" s="38" t="s">
        <v>141</v>
      </c>
      <c r="G465" s="43">
        <v>6700505</v>
      </c>
      <c r="H465" s="23"/>
      <c r="IV465" s="24"/>
    </row>
    <row r="466" spans="1:256" x14ac:dyDescent="0.25">
      <c r="A466" s="38" t="s">
        <v>139</v>
      </c>
      <c r="B466" s="38">
        <v>830035402</v>
      </c>
      <c r="C466" s="38" t="s">
        <v>412</v>
      </c>
      <c r="D466" s="39" t="s">
        <v>155</v>
      </c>
      <c r="E466" s="42">
        <v>45467</v>
      </c>
      <c r="F466" s="38" t="s">
        <v>142</v>
      </c>
      <c r="G466" s="43">
        <v>13401009</v>
      </c>
      <c r="H466" s="23"/>
      <c r="IV466" s="24"/>
    </row>
    <row r="467" spans="1:256" x14ac:dyDescent="0.25">
      <c r="A467" s="38" t="s">
        <v>139</v>
      </c>
      <c r="B467" s="38">
        <v>830035402</v>
      </c>
      <c r="C467" s="38" t="s">
        <v>412</v>
      </c>
      <c r="D467" s="39" t="s">
        <v>155</v>
      </c>
      <c r="E467" s="42">
        <v>45474</v>
      </c>
      <c r="F467" s="38" t="s">
        <v>143</v>
      </c>
      <c r="G467" s="43">
        <v>8171347</v>
      </c>
      <c r="H467" s="23"/>
      <c r="IV467" s="24"/>
    </row>
    <row r="468" spans="1:256" x14ac:dyDescent="0.25">
      <c r="A468" s="38" t="s">
        <v>139</v>
      </c>
      <c r="B468" s="38">
        <v>830035402</v>
      </c>
      <c r="C468" s="38" t="s">
        <v>412</v>
      </c>
      <c r="D468" s="39" t="s">
        <v>155</v>
      </c>
      <c r="E468" s="42">
        <v>45474</v>
      </c>
      <c r="F468" s="38" t="s">
        <v>144</v>
      </c>
      <c r="G468" s="43">
        <v>8171347</v>
      </c>
      <c r="H468" s="23"/>
      <c r="IV468" s="24"/>
    </row>
    <row r="469" spans="1:256" x14ac:dyDescent="0.25">
      <c r="A469" s="38" t="s">
        <v>139</v>
      </c>
      <c r="B469" s="38">
        <v>830035402</v>
      </c>
      <c r="C469" s="38" t="s">
        <v>412</v>
      </c>
      <c r="D469" s="39" t="s">
        <v>155</v>
      </c>
      <c r="E469" s="42">
        <v>45480</v>
      </c>
      <c r="F469" s="38" t="s">
        <v>145</v>
      </c>
      <c r="G469" s="43">
        <v>13401009</v>
      </c>
      <c r="H469" s="2"/>
    </row>
    <row r="470" spans="1:256" outlineLevel="2" x14ac:dyDescent="0.25">
      <c r="A470" s="38" t="s">
        <v>139</v>
      </c>
      <c r="B470" s="38">
        <v>830035402</v>
      </c>
      <c r="C470" s="38" t="s">
        <v>412</v>
      </c>
      <c r="D470" s="39" t="s">
        <v>155</v>
      </c>
      <c r="E470" s="42">
        <v>45481</v>
      </c>
      <c r="F470" s="38" t="s">
        <v>146</v>
      </c>
      <c r="G470" s="43">
        <v>17650110</v>
      </c>
      <c r="H470" s="2"/>
    </row>
    <row r="471" spans="1:256" outlineLevel="2" x14ac:dyDescent="0.25">
      <c r="A471" s="38" t="s">
        <v>139</v>
      </c>
      <c r="B471" s="38">
        <v>830035402</v>
      </c>
      <c r="C471" s="38" t="s">
        <v>412</v>
      </c>
      <c r="D471" s="39" t="s">
        <v>155</v>
      </c>
      <c r="E471" s="42">
        <v>45487</v>
      </c>
      <c r="F471" s="38" t="s">
        <v>147</v>
      </c>
      <c r="G471" s="43">
        <v>13401009</v>
      </c>
      <c r="H471" s="2"/>
    </row>
    <row r="472" spans="1:256" outlineLevel="2" x14ac:dyDescent="0.25">
      <c r="A472" s="38" t="s">
        <v>139</v>
      </c>
      <c r="B472" s="38">
        <v>830035402</v>
      </c>
      <c r="C472" s="38" t="s">
        <v>412</v>
      </c>
      <c r="D472" s="39" t="s">
        <v>155</v>
      </c>
      <c r="E472" s="42">
        <v>45494</v>
      </c>
      <c r="F472" s="38" t="s">
        <v>148</v>
      </c>
      <c r="G472" s="43">
        <v>13401009</v>
      </c>
      <c r="H472" s="2"/>
    </row>
    <row r="473" spans="1:256" outlineLevel="2" x14ac:dyDescent="0.25">
      <c r="A473" s="38" t="s">
        <v>139</v>
      </c>
      <c r="B473" s="38">
        <v>830035402</v>
      </c>
      <c r="C473" s="38" t="s">
        <v>412</v>
      </c>
      <c r="D473" s="39" t="s">
        <v>155</v>
      </c>
      <c r="E473" s="42">
        <v>45501</v>
      </c>
      <c r="F473" s="38" t="s">
        <v>149</v>
      </c>
      <c r="G473" s="43">
        <v>13401009</v>
      </c>
      <c r="H473" s="2"/>
    </row>
    <row r="474" spans="1:256" outlineLevel="2" x14ac:dyDescent="0.25">
      <c r="A474" s="38" t="s">
        <v>139</v>
      </c>
      <c r="B474" s="38">
        <v>830035402</v>
      </c>
      <c r="C474" s="38" t="s">
        <v>412</v>
      </c>
      <c r="D474" s="39" t="s">
        <v>155</v>
      </c>
      <c r="E474" s="42">
        <v>45511</v>
      </c>
      <c r="F474" s="38" t="s">
        <v>150</v>
      </c>
      <c r="G474" s="43">
        <v>8988481</v>
      </c>
      <c r="H474" s="2"/>
    </row>
    <row r="475" spans="1:256" outlineLevel="2" x14ac:dyDescent="0.25">
      <c r="A475" s="38" t="s">
        <v>139</v>
      </c>
      <c r="B475" s="38">
        <v>830035402</v>
      </c>
      <c r="C475" s="38" t="s">
        <v>412</v>
      </c>
      <c r="D475" s="39" t="s">
        <v>155</v>
      </c>
      <c r="E475" s="42">
        <v>45511</v>
      </c>
      <c r="F475" s="38" t="s">
        <v>151</v>
      </c>
      <c r="G475" s="43">
        <v>4902808</v>
      </c>
      <c r="H475" s="2"/>
    </row>
    <row r="476" spans="1:256" outlineLevel="2" x14ac:dyDescent="0.25">
      <c r="A476" s="38" t="s">
        <v>139</v>
      </c>
      <c r="B476" s="38">
        <v>830035402</v>
      </c>
      <c r="C476" s="38" t="s">
        <v>412</v>
      </c>
      <c r="D476" s="39" t="s">
        <v>155</v>
      </c>
      <c r="E476" s="42">
        <v>45518</v>
      </c>
      <c r="F476" s="38" t="s">
        <v>152</v>
      </c>
      <c r="G476" s="43">
        <v>12307757</v>
      </c>
      <c r="H476" s="2"/>
    </row>
    <row r="477" spans="1:256" outlineLevel="2" x14ac:dyDescent="0.25">
      <c r="A477" s="38" t="s">
        <v>139</v>
      </c>
      <c r="B477" s="38">
        <v>830035402</v>
      </c>
      <c r="C477" s="38" t="s">
        <v>412</v>
      </c>
      <c r="D477" s="39" t="s">
        <v>155</v>
      </c>
      <c r="E477" s="42">
        <v>45524</v>
      </c>
      <c r="F477" s="38" t="s">
        <v>153</v>
      </c>
      <c r="G477" s="43">
        <f>13406379-2047094</f>
        <v>11359285</v>
      </c>
      <c r="H477" s="2"/>
    </row>
    <row r="478" spans="1:256" outlineLevel="2" x14ac:dyDescent="0.25">
      <c r="A478" s="36" t="s">
        <v>505</v>
      </c>
      <c r="B478" s="38"/>
      <c r="C478" s="38"/>
      <c r="D478" s="39"/>
      <c r="E478" s="42"/>
      <c r="F478" s="38"/>
      <c r="G478" s="81">
        <f>SUBTOTAL(9,G464:G477)</f>
        <v>150000000</v>
      </c>
      <c r="H478" s="2"/>
    </row>
    <row r="479" spans="1:256" outlineLevel="2" x14ac:dyDescent="0.25">
      <c r="A479" s="38" t="s">
        <v>268</v>
      </c>
      <c r="B479" s="38">
        <v>860001999</v>
      </c>
      <c r="C479" s="38" t="s">
        <v>412</v>
      </c>
      <c r="D479" s="39" t="s">
        <v>270</v>
      </c>
      <c r="E479" s="42">
        <v>45489</v>
      </c>
      <c r="F479" s="38">
        <v>84469</v>
      </c>
      <c r="G479" s="43">
        <v>32430118</v>
      </c>
      <c r="H479" s="2"/>
    </row>
    <row r="480" spans="1:256" outlineLevel="2" x14ac:dyDescent="0.25">
      <c r="A480" s="38" t="s">
        <v>268</v>
      </c>
      <c r="B480" s="38">
        <v>860001999</v>
      </c>
      <c r="C480" s="38" t="s">
        <v>412</v>
      </c>
      <c r="D480" s="39" t="s">
        <v>270</v>
      </c>
      <c r="E480" s="42">
        <v>45545</v>
      </c>
      <c r="F480" s="38" t="s">
        <v>269</v>
      </c>
      <c r="G480" s="43">
        <v>22762558</v>
      </c>
      <c r="H480" s="2"/>
    </row>
    <row r="481" spans="1:256" outlineLevel="2" x14ac:dyDescent="0.25">
      <c r="A481" s="36" t="s">
        <v>508</v>
      </c>
      <c r="B481" s="38"/>
      <c r="C481" s="38"/>
      <c r="D481" s="39"/>
      <c r="E481" s="42"/>
      <c r="F481" s="38"/>
      <c r="G481" s="81">
        <f>SUBTOTAL(9,G479:G480)</f>
        <v>55192676</v>
      </c>
      <c r="H481" s="2"/>
    </row>
    <row r="482" spans="1:256" outlineLevel="2" x14ac:dyDescent="0.25">
      <c r="A482" s="38" t="s">
        <v>276</v>
      </c>
      <c r="B482" s="38">
        <v>901509178</v>
      </c>
      <c r="C482" s="38" t="s">
        <v>412</v>
      </c>
      <c r="D482" s="39" t="s">
        <v>275</v>
      </c>
      <c r="E482" s="42">
        <v>45527</v>
      </c>
      <c r="F482" s="42" t="s">
        <v>273</v>
      </c>
      <c r="G482" s="43">
        <v>5177159</v>
      </c>
      <c r="H482" s="2"/>
    </row>
    <row r="483" spans="1:256" outlineLevel="2" x14ac:dyDescent="0.25">
      <c r="A483" s="38" t="s">
        <v>276</v>
      </c>
      <c r="B483" s="38">
        <v>901509178</v>
      </c>
      <c r="C483" s="38" t="s">
        <v>412</v>
      </c>
      <c r="D483" s="39" t="s">
        <v>275</v>
      </c>
      <c r="E483" s="42">
        <v>45537</v>
      </c>
      <c r="F483" s="42" t="s">
        <v>274</v>
      </c>
      <c r="G483" s="43">
        <v>2223743</v>
      </c>
      <c r="H483" s="2"/>
    </row>
    <row r="484" spans="1:256" outlineLevel="2" x14ac:dyDescent="0.25">
      <c r="A484" s="36" t="s">
        <v>497</v>
      </c>
      <c r="B484" s="38"/>
      <c r="C484" s="38"/>
      <c r="D484" s="39"/>
      <c r="E484" s="42"/>
      <c r="F484" s="42"/>
      <c r="G484" s="81">
        <f>SUBTOTAL(9,G482:G483)</f>
        <v>7400902</v>
      </c>
      <c r="H484" s="2"/>
    </row>
    <row r="485" spans="1:256" outlineLevel="2" x14ac:dyDescent="0.25">
      <c r="A485" s="36" t="s">
        <v>524</v>
      </c>
      <c r="B485" s="38"/>
      <c r="C485" s="38"/>
      <c r="D485" s="39"/>
      <c r="E485" s="42"/>
      <c r="F485" s="38"/>
      <c r="G485" s="81">
        <f>SUBTOTAL(9,G179:G484)</f>
        <v>1921726267.2599998</v>
      </c>
      <c r="H485" s="2"/>
    </row>
    <row r="486" spans="1:256" outlineLevel="2" x14ac:dyDescent="0.25">
      <c r="H486" s="2"/>
    </row>
    <row r="487" spans="1:256" outlineLevel="1" x14ac:dyDescent="0.25">
      <c r="G487"/>
      <c r="H487" s="2"/>
    </row>
    <row r="488" spans="1:256" outlineLevel="2" x14ac:dyDescent="0.25">
      <c r="A488" s="74" t="s">
        <v>27</v>
      </c>
      <c r="B488" s="74" t="s">
        <v>15</v>
      </c>
      <c r="C488" s="74" t="s">
        <v>28</v>
      </c>
      <c r="D488" s="74"/>
      <c r="E488" s="74"/>
      <c r="F488" s="74" t="s">
        <v>19</v>
      </c>
      <c r="G488" s="79" t="s">
        <v>29</v>
      </c>
      <c r="H488" s="2"/>
    </row>
    <row r="489" spans="1:256" outlineLevel="1" x14ac:dyDescent="0.25">
      <c r="A489" s="30" t="s">
        <v>35</v>
      </c>
      <c r="B489" s="38">
        <v>900636260</v>
      </c>
      <c r="C489" s="38" t="s">
        <v>34</v>
      </c>
      <c r="D489" s="39" t="s">
        <v>77</v>
      </c>
      <c r="E489" s="42">
        <v>45538</v>
      </c>
      <c r="F489" s="38" t="s">
        <v>33</v>
      </c>
      <c r="G489" s="85">
        <v>2139139</v>
      </c>
      <c r="H489" s="2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6"/>
      <c r="AB489" s="26"/>
      <c r="AC489" s="26"/>
      <c r="AD489" s="26"/>
      <c r="AE489" s="26"/>
      <c r="AF489" s="26"/>
      <c r="AG489" s="26"/>
      <c r="AH489" s="26"/>
      <c r="AI489" s="26"/>
      <c r="AJ489" s="26"/>
      <c r="AK489" s="26"/>
      <c r="AL489" s="26"/>
      <c r="AM489" s="26"/>
      <c r="AN489" s="26"/>
      <c r="AO489" s="26"/>
      <c r="AP489" s="26"/>
      <c r="AQ489" s="26"/>
      <c r="AR489" s="26"/>
      <c r="AS489" s="26"/>
      <c r="AT489" s="26"/>
      <c r="AU489" s="26"/>
      <c r="AV489" s="26"/>
      <c r="AW489" s="26"/>
      <c r="AX489" s="26"/>
      <c r="AY489" s="26"/>
      <c r="AZ489" s="26"/>
      <c r="BA489" s="26"/>
      <c r="BB489" s="26"/>
      <c r="BC489" s="26"/>
      <c r="BD489" s="26"/>
      <c r="BE489" s="26"/>
      <c r="BF489" s="26"/>
      <c r="BG489" s="26"/>
      <c r="BH489" s="26"/>
      <c r="BI489" s="26"/>
      <c r="BJ489" s="26"/>
      <c r="BK489" s="26"/>
      <c r="BL489" s="26"/>
      <c r="BM489" s="26"/>
      <c r="BN489" s="26"/>
      <c r="BO489" s="26"/>
      <c r="BP489" s="26"/>
      <c r="BQ489" s="26"/>
      <c r="BR489" s="26"/>
      <c r="BS489" s="26"/>
      <c r="BT489" s="26"/>
      <c r="BU489" s="26"/>
      <c r="BV489" s="26"/>
      <c r="BW489" s="26"/>
      <c r="BX489" s="26"/>
      <c r="BY489" s="26"/>
      <c r="BZ489" s="26"/>
      <c r="CA489" s="26"/>
      <c r="CB489" s="26"/>
      <c r="CC489" s="26"/>
      <c r="CD489" s="26"/>
      <c r="CE489" s="26"/>
      <c r="CF489" s="26"/>
      <c r="CG489" s="26"/>
      <c r="CH489" s="26"/>
      <c r="CI489" s="26"/>
      <c r="CJ489" s="26"/>
      <c r="CK489" s="26"/>
      <c r="CL489" s="26"/>
      <c r="CM489" s="26"/>
      <c r="CN489" s="26"/>
      <c r="CO489" s="26"/>
      <c r="CP489" s="26"/>
      <c r="CQ489" s="26"/>
      <c r="CR489" s="26"/>
      <c r="CS489" s="26"/>
      <c r="CT489" s="26"/>
      <c r="CU489" s="26"/>
      <c r="CV489" s="26"/>
      <c r="CW489" s="26"/>
      <c r="CX489" s="26"/>
      <c r="CY489" s="26"/>
      <c r="CZ489" s="26"/>
      <c r="DA489" s="26"/>
      <c r="DB489" s="26"/>
      <c r="DC489" s="26"/>
      <c r="DD489" s="26"/>
      <c r="DE489" s="26"/>
      <c r="DF489" s="26"/>
      <c r="DG489" s="26"/>
      <c r="DH489" s="26"/>
      <c r="DI489" s="26"/>
      <c r="DJ489" s="26"/>
      <c r="DK489" s="26"/>
      <c r="DL489" s="26"/>
      <c r="DM489" s="26"/>
      <c r="DN489" s="26"/>
      <c r="DO489" s="26"/>
      <c r="DP489" s="26"/>
      <c r="DQ489" s="26"/>
      <c r="DR489" s="26"/>
      <c r="DS489" s="26"/>
      <c r="DT489" s="26"/>
      <c r="DU489" s="26"/>
      <c r="DV489" s="26"/>
      <c r="DW489" s="26"/>
      <c r="DX489" s="26"/>
      <c r="DY489" s="26"/>
      <c r="DZ489" s="26"/>
      <c r="EA489" s="26"/>
      <c r="EB489" s="26"/>
      <c r="EC489" s="26"/>
      <c r="ED489" s="26"/>
      <c r="EE489" s="26"/>
      <c r="EF489" s="26"/>
      <c r="EG489" s="26"/>
      <c r="EH489" s="26"/>
      <c r="EI489" s="26"/>
      <c r="EJ489" s="26"/>
      <c r="EK489" s="26"/>
      <c r="EL489" s="26"/>
      <c r="EM489" s="26"/>
      <c r="EN489" s="26"/>
      <c r="EO489" s="26"/>
      <c r="EP489" s="26"/>
      <c r="EQ489" s="26"/>
      <c r="ER489" s="26"/>
      <c r="ES489" s="26"/>
      <c r="ET489" s="26"/>
      <c r="EU489" s="26"/>
      <c r="EV489" s="26"/>
      <c r="EW489" s="26"/>
      <c r="EX489" s="26"/>
      <c r="EY489" s="26"/>
      <c r="EZ489" s="26"/>
      <c r="FA489" s="26"/>
      <c r="FB489" s="26"/>
      <c r="FC489" s="26"/>
      <c r="FD489" s="26"/>
      <c r="FE489" s="26"/>
      <c r="FF489" s="26"/>
      <c r="FG489" s="26"/>
      <c r="FH489" s="26"/>
      <c r="FI489" s="26"/>
      <c r="FJ489" s="26"/>
      <c r="FK489" s="26"/>
      <c r="FL489" s="26"/>
      <c r="FM489" s="26"/>
      <c r="FN489" s="26"/>
      <c r="FO489" s="26"/>
      <c r="FP489" s="26"/>
      <c r="FQ489" s="26"/>
      <c r="FR489" s="26"/>
      <c r="FS489" s="26"/>
      <c r="FT489" s="26"/>
      <c r="FU489" s="26"/>
      <c r="FV489" s="26"/>
      <c r="FW489" s="26"/>
      <c r="FX489" s="26"/>
      <c r="FY489" s="26"/>
      <c r="FZ489" s="26"/>
      <c r="GA489" s="26"/>
      <c r="GB489" s="26"/>
      <c r="GC489" s="26"/>
      <c r="GD489" s="26"/>
      <c r="GE489" s="26"/>
      <c r="GF489" s="26"/>
      <c r="GG489" s="26"/>
      <c r="GH489" s="26"/>
      <c r="GI489" s="26"/>
      <c r="GJ489" s="26"/>
      <c r="GK489" s="26"/>
      <c r="GL489" s="26"/>
      <c r="GM489" s="26"/>
      <c r="GN489" s="26"/>
      <c r="GO489" s="26"/>
      <c r="GP489" s="26"/>
      <c r="GQ489" s="26"/>
      <c r="GR489" s="26"/>
      <c r="GS489" s="26"/>
      <c r="GT489" s="26"/>
      <c r="GU489" s="26"/>
      <c r="GV489" s="26"/>
      <c r="GW489" s="26"/>
      <c r="GX489" s="26"/>
      <c r="GY489" s="26"/>
      <c r="GZ489" s="26"/>
      <c r="HA489" s="26"/>
      <c r="HB489" s="26"/>
      <c r="HC489" s="26"/>
      <c r="HD489" s="26"/>
      <c r="HE489" s="26"/>
      <c r="HF489" s="26"/>
      <c r="HG489" s="26"/>
      <c r="HH489" s="26"/>
      <c r="HI489" s="26"/>
      <c r="HJ489" s="26"/>
      <c r="HK489" s="26"/>
      <c r="HL489" s="26"/>
      <c r="HM489" s="26"/>
      <c r="HN489" s="26"/>
      <c r="HO489" s="26"/>
      <c r="HP489" s="26"/>
      <c r="HQ489" s="26"/>
      <c r="HR489" s="26"/>
      <c r="HS489" s="26"/>
      <c r="HT489" s="26"/>
      <c r="HU489" s="26"/>
      <c r="HV489" s="26"/>
      <c r="HW489" s="26"/>
      <c r="HX489" s="26"/>
      <c r="HY489" s="26"/>
      <c r="HZ489" s="26"/>
      <c r="IA489" s="26"/>
      <c r="IB489" s="26"/>
      <c r="IC489" s="26"/>
      <c r="ID489" s="26"/>
      <c r="IE489" s="26"/>
      <c r="IF489" s="26"/>
      <c r="IG489" s="26"/>
      <c r="IH489" s="26"/>
      <c r="II489" s="26"/>
      <c r="IJ489" s="26"/>
      <c r="IK489" s="26"/>
      <c r="IL489" s="26"/>
      <c r="IM489" s="26"/>
      <c r="IN489" s="26"/>
      <c r="IO489" s="26"/>
      <c r="IP489" s="26"/>
      <c r="IQ489" s="26"/>
      <c r="IR489" s="26"/>
      <c r="IS489" s="26"/>
      <c r="IT489" s="26"/>
      <c r="IU489" s="26"/>
      <c r="IV489" s="26"/>
    </row>
    <row r="490" spans="1:256" x14ac:dyDescent="0.25">
      <c r="A490" s="36" t="s">
        <v>852</v>
      </c>
      <c r="B490" s="38"/>
      <c r="C490" s="38"/>
      <c r="D490" s="39"/>
      <c r="E490" s="42"/>
      <c r="F490" s="38"/>
      <c r="G490" s="85">
        <f>SUBTOTAL(9,G489)</f>
        <v>2139139</v>
      </c>
      <c r="H490" s="2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6"/>
      <c r="AB490" s="26"/>
      <c r="AC490" s="26"/>
      <c r="AD490" s="26"/>
      <c r="AE490" s="26"/>
      <c r="AF490" s="26"/>
      <c r="AG490" s="26"/>
      <c r="AH490" s="26"/>
      <c r="AI490" s="26"/>
      <c r="AJ490" s="26"/>
      <c r="AK490" s="26"/>
      <c r="AL490" s="26"/>
      <c r="AM490" s="26"/>
      <c r="AN490" s="26"/>
      <c r="AO490" s="26"/>
      <c r="AP490" s="26"/>
      <c r="AQ490" s="26"/>
      <c r="AR490" s="26"/>
      <c r="AS490" s="26"/>
      <c r="AT490" s="26"/>
      <c r="AU490" s="26"/>
      <c r="AV490" s="26"/>
      <c r="AW490" s="26"/>
      <c r="AX490" s="26"/>
      <c r="AY490" s="26"/>
      <c r="AZ490" s="26"/>
      <c r="BA490" s="26"/>
      <c r="BB490" s="26"/>
      <c r="BC490" s="26"/>
      <c r="BD490" s="26"/>
      <c r="BE490" s="26"/>
      <c r="BF490" s="26"/>
      <c r="BG490" s="26"/>
      <c r="BH490" s="26"/>
      <c r="BI490" s="26"/>
      <c r="BJ490" s="26"/>
      <c r="BK490" s="26"/>
      <c r="BL490" s="26"/>
      <c r="BM490" s="26"/>
      <c r="BN490" s="26"/>
      <c r="BO490" s="26"/>
      <c r="BP490" s="26"/>
      <c r="BQ490" s="26"/>
      <c r="BR490" s="26"/>
      <c r="BS490" s="26"/>
      <c r="BT490" s="26"/>
      <c r="BU490" s="26"/>
      <c r="BV490" s="26"/>
      <c r="BW490" s="26"/>
      <c r="BX490" s="26"/>
      <c r="BY490" s="26"/>
      <c r="BZ490" s="26"/>
      <c r="CA490" s="26"/>
      <c r="CB490" s="26"/>
      <c r="CC490" s="26"/>
      <c r="CD490" s="26"/>
      <c r="CE490" s="26"/>
      <c r="CF490" s="26"/>
      <c r="CG490" s="26"/>
      <c r="CH490" s="26"/>
      <c r="CI490" s="26"/>
      <c r="CJ490" s="26"/>
      <c r="CK490" s="26"/>
      <c r="CL490" s="26"/>
      <c r="CM490" s="26"/>
      <c r="CN490" s="26"/>
      <c r="CO490" s="26"/>
      <c r="CP490" s="26"/>
      <c r="CQ490" s="26"/>
      <c r="CR490" s="26"/>
      <c r="CS490" s="26"/>
      <c r="CT490" s="26"/>
      <c r="CU490" s="26"/>
      <c r="CV490" s="26"/>
      <c r="CW490" s="26"/>
      <c r="CX490" s="26"/>
      <c r="CY490" s="26"/>
      <c r="CZ490" s="26"/>
      <c r="DA490" s="26"/>
      <c r="DB490" s="26"/>
      <c r="DC490" s="26"/>
      <c r="DD490" s="26"/>
      <c r="DE490" s="26"/>
      <c r="DF490" s="26"/>
      <c r="DG490" s="26"/>
      <c r="DH490" s="26"/>
      <c r="DI490" s="26"/>
      <c r="DJ490" s="26"/>
      <c r="DK490" s="26"/>
      <c r="DL490" s="26"/>
      <c r="DM490" s="26"/>
      <c r="DN490" s="26"/>
      <c r="DO490" s="26"/>
      <c r="DP490" s="26"/>
      <c r="DQ490" s="26"/>
      <c r="DR490" s="26"/>
      <c r="DS490" s="26"/>
      <c r="DT490" s="26"/>
      <c r="DU490" s="26"/>
      <c r="DV490" s="26"/>
      <c r="DW490" s="26"/>
      <c r="DX490" s="26"/>
      <c r="DY490" s="26"/>
      <c r="DZ490" s="26"/>
      <c r="EA490" s="26"/>
      <c r="EB490" s="26"/>
      <c r="EC490" s="26"/>
      <c r="ED490" s="26"/>
      <c r="EE490" s="26"/>
      <c r="EF490" s="26"/>
      <c r="EG490" s="26"/>
      <c r="EH490" s="26"/>
      <c r="EI490" s="26"/>
      <c r="EJ490" s="26"/>
      <c r="EK490" s="26"/>
      <c r="EL490" s="26"/>
      <c r="EM490" s="26"/>
      <c r="EN490" s="26"/>
      <c r="EO490" s="26"/>
      <c r="EP490" s="26"/>
      <c r="EQ490" s="26"/>
      <c r="ER490" s="26"/>
      <c r="ES490" s="26"/>
      <c r="ET490" s="26"/>
      <c r="EU490" s="26"/>
      <c r="EV490" s="26"/>
      <c r="EW490" s="26"/>
      <c r="EX490" s="26"/>
      <c r="EY490" s="26"/>
      <c r="EZ490" s="26"/>
      <c r="FA490" s="26"/>
      <c r="FB490" s="26"/>
      <c r="FC490" s="26"/>
      <c r="FD490" s="26"/>
      <c r="FE490" s="26"/>
      <c r="FF490" s="26"/>
      <c r="FG490" s="26"/>
      <c r="FH490" s="26"/>
      <c r="FI490" s="26"/>
      <c r="FJ490" s="26"/>
      <c r="FK490" s="26"/>
      <c r="FL490" s="26"/>
      <c r="FM490" s="26"/>
      <c r="FN490" s="26"/>
      <c r="FO490" s="26"/>
      <c r="FP490" s="26"/>
      <c r="FQ490" s="26"/>
      <c r="FR490" s="26"/>
      <c r="FS490" s="26"/>
      <c r="FT490" s="26"/>
      <c r="FU490" s="26"/>
      <c r="FV490" s="26"/>
      <c r="FW490" s="26"/>
      <c r="FX490" s="26"/>
      <c r="FY490" s="26"/>
      <c r="FZ490" s="26"/>
      <c r="GA490" s="26"/>
      <c r="GB490" s="26"/>
      <c r="GC490" s="26"/>
      <c r="GD490" s="26"/>
      <c r="GE490" s="26"/>
      <c r="GF490" s="26"/>
      <c r="GG490" s="26"/>
      <c r="GH490" s="26"/>
      <c r="GI490" s="26"/>
      <c r="GJ490" s="26"/>
      <c r="GK490" s="26"/>
      <c r="GL490" s="26"/>
      <c r="GM490" s="26"/>
      <c r="GN490" s="26"/>
      <c r="GO490" s="26"/>
      <c r="GP490" s="26"/>
      <c r="GQ490" s="26"/>
      <c r="GR490" s="26"/>
      <c r="GS490" s="26"/>
      <c r="GT490" s="26"/>
      <c r="GU490" s="26"/>
      <c r="GV490" s="26"/>
      <c r="GW490" s="26"/>
      <c r="GX490" s="26"/>
      <c r="GY490" s="26"/>
      <c r="GZ490" s="26"/>
      <c r="HA490" s="26"/>
      <c r="HB490" s="26"/>
      <c r="HC490" s="26"/>
      <c r="HD490" s="26"/>
      <c r="HE490" s="26"/>
      <c r="HF490" s="26"/>
      <c r="HG490" s="26"/>
      <c r="HH490" s="26"/>
      <c r="HI490" s="26"/>
      <c r="HJ490" s="26"/>
      <c r="HK490" s="26"/>
      <c r="HL490" s="26"/>
      <c r="HM490" s="26"/>
      <c r="HN490" s="26"/>
      <c r="HO490" s="26"/>
      <c r="HP490" s="26"/>
      <c r="HQ490" s="26"/>
      <c r="HR490" s="26"/>
      <c r="HS490" s="26"/>
      <c r="HT490" s="26"/>
      <c r="HU490" s="26"/>
      <c r="HV490" s="26"/>
      <c r="HW490" s="26"/>
      <c r="HX490" s="26"/>
      <c r="HY490" s="26"/>
      <c r="HZ490" s="26"/>
      <c r="IA490" s="26"/>
      <c r="IB490" s="26"/>
      <c r="IC490" s="26"/>
      <c r="ID490" s="26"/>
      <c r="IE490" s="26"/>
      <c r="IF490" s="26"/>
      <c r="IG490" s="26"/>
      <c r="IH490" s="26"/>
      <c r="II490" s="26"/>
      <c r="IJ490" s="26"/>
      <c r="IK490" s="26"/>
      <c r="IL490" s="26"/>
      <c r="IM490" s="26"/>
      <c r="IN490" s="26"/>
      <c r="IO490" s="26"/>
      <c r="IP490" s="26"/>
      <c r="IQ490" s="26"/>
      <c r="IR490" s="26"/>
      <c r="IS490" s="26"/>
      <c r="IT490" s="26"/>
      <c r="IU490" s="26"/>
      <c r="IV490" s="94"/>
    </row>
    <row r="491" spans="1:256" x14ac:dyDescent="0.25">
      <c r="A491" s="38" t="s">
        <v>38</v>
      </c>
      <c r="B491" s="38">
        <v>830079574</v>
      </c>
      <c r="C491" s="38" t="s">
        <v>34</v>
      </c>
      <c r="D491" s="39" t="s">
        <v>80</v>
      </c>
      <c r="E491" s="42">
        <v>43831</v>
      </c>
      <c r="F491" s="38" t="s">
        <v>39</v>
      </c>
      <c r="G491" s="85">
        <v>476000</v>
      </c>
      <c r="H491" s="2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6"/>
      <c r="AB491" s="26"/>
      <c r="AC491" s="26"/>
      <c r="AD491" s="26"/>
      <c r="AE491" s="26"/>
      <c r="AF491" s="26"/>
      <c r="AG491" s="26"/>
      <c r="AH491" s="26"/>
      <c r="AI491" s="26"/>
      <c r="AJ491" s="26"/>
      <c r="AK491" s="26"/>
      <c r="AL491" s="26"/>
      <c r="AM491" s="26"/>
      <c r="AN491" s="26"/>
      <c r="AO491" s="26"/>
      <c r="AP491" s="26"/>
      <c r="AQ491" s="26"/>
      <c r="AR491" s="26"/>
      <c r="AS491" s="26"/>
      <c r="AT491" s="26"/>
      <c r="AU491" s="26"/>
      <c r="AV491" s="26"/>
      <c r="AW491" s="26"/>
      <c r="AX491" s="26"/>
      <c r="AY491" s="26"/>
      <c r="AZ491" s="26"/>
      <c r="BA491" s="26"/>
      <c r="BB491" s="26"/>
      <c r="BC491" s="26"/>
      <c r="BD491" s="26"/>
      <c r="BE491" s="26"/>
      <c r="BF491" s="26"/>
      <c r="BG491" s="26"/>
      <c r="BH491" s="26"/>
      <c r="BI491" s="26"/>
      <c r="BJ491" s="26"/>
      <c r="BK491" s="26"/>
      <c r="BL491" s="26"/>
      <c r="BM491" s="26"/>
      <c r="BN491" s="26"/>
      <c r="BO491" s="26"/>
      <c r="BP491" s="26"/>
      <c r="BQ491" s="26"/>
      <c r="BR491" s="26"/>
      <c r="BS491" s="26"/>
      <c r="BT491" s="26"/>
      <c r="BU491" s="26"/>
      <c r="BV491" s="26"/>
      <c r="BW491" s="26"/>
      <c r="BX491" s="26"/>
      <c r="BY491" s="26"/>
      <c r="BZ491" s="26"/>
      <c r="CA491" s="26"/>
      <c r="CB491" s="26"/>
      <c r="CC491" s="26"/>
      <c r="CD491" s="26"/>
      <c r="CE491" s="26"/>
      <c r="CF491" s="26"/>
      <c r="CG491" s="26"/>
      <c r="CH491" s="26"/>
      <c r="CI491" s="26"/>
      <c r="CJ491" s="26"/>
      <c r="CK491" s="26"/>
      <c r="CL491" s="26"/>
      <c r="CM491" s="26"/>
      <c r="CN491" s="26"/>
      <c r="CO491" s="26"/>
      <c r="CP491" s="26"/>
      <c r="CQ491" s="26"/>
      <c r="CR491" s="26"/>
      <c r="CS491" s="26"/>
      <c r="CT491" s="26"/>
      <c r="CU491" s="26"/>
      <c r="CV491" s="26"/>
      <c r="CW491" s="26"/>
      <c r="CX491" s="26"/>
      <c r="CY491" s="26"/>
      <c r="CZ491" s="26"/>
      <c r="DA491" s="26"/>
      <c r="DB491" s="26"/>
      <c r="DC491" s="26"/>
      <c r="DD491" s="26"/>
      <c r="DE491" s="26"/>
      <c r="DF491" s="26"/>
      <c r="DG491" s="26"/>
      <c r="DH491" s="26"/>
      <c r="DI491" s="26"/>
      <c r="DJ491" s="26"/>
      <c r="DK491" s="26"/>
      <c r="DL491" s="26"/>
      <c r="DM491" s="26"/>
      <c r="DN491" s="26"/>
      <c r="DO491" s="26"/>
      <c r="DP491" s="26"/>
      <c r="DQ491" s="26"/>
      <c r="DR491" s="26"/>
      <c r="DS491" s="26"/>
      <c r="DT491" s="26"/>
      <c r="DU491" s="26"/>
      <c r="DV491" s="26"/>
      <c r="DW491" s="26"/>
      <c r="DX491" s="26"/>
      <c r="DY491" s="26"/>
      <c r="DZ491" s="26"/>
      <c r="EA491" s="26"/>
      <c r="EB491" s="26"/>
      <c r="EC491" s="26"/>
      <c r="ED491" s="26"/>
      <c r="EE491" s="26"/>
      <c r="EF491" s="26"/>
      <c r="EG491" s="26"/>
      <c r="EH491" s="26"/>
      <c r="EI491" s="26"/>
      <c r="EJ491" s="26"/>
      <c r="EK491" s="26"/>
      <c r="EL491" s="26"/>
      <c r="EM491" s="26"/>
      <c r="EN491" s="26"/>
      <c r="EO491" s="26"/>
      <c r="EP491" s="26"/>
      <c r="EQ491" s="26"/>
      <c r="ER491" s="26"/>
      <c r="ES491" s="26"/>
      <c r="ET491" s="26"/>
      <c r="EU491" s="26"/>
      <c r="EV491" s="26"/>
      <c r="EW491" s="26"/>
      <c r="EX491" s="26"/>
      <c r="EY491" s="26"/>
      <c r="EZ491" s="26"/>
      <c r="FA491" s="26"/>
      <c r="FB491" s="26"/>
      <c r="FC491" s="26"/>
      <c r="FD491" s="26"/>
      <c r="FE491" s="26"/>
      <c r="FF491" s="26"/>
      <c r="FG491" s="26"/>
      <c r="FH491" s="26"/>
      <c r="FI491" s="26"/>
      <c r="FJ491" s="26"/>
      <c r="FK491" s="26"/>
      <c r="FL491" s="26"/>
      <c r="FM491" s="26"/>
      <c r="FN491" s="26"/>
      <c r="FO491" s="26"/>
      <c r="FP491" s="26"/>
      <c r="FQ491" s="26"/>
      <c r="FR491" s="26"/>
      <c r="FS491" s="26"/>
      <c r="FT491" s="26"/>
      <c r="FU491" s="26"/>
      <c r="FV491" s="26"/>
      <c r="FW491" s="26"/>
      <c r="FX491" s="26"/>
      <c r="FY491" s="26"/>
      <c r="FZ491" s="26"/>
      <c r="GA491" s="26"/>
      <c r="GB491" s="26"/>
      <c r="GC491" s="26"/>
      <c r="GD491" s="26"/>
      <c r="GE491" s="26"/>
      <c r="GF491" s="26"/>
      <c r="GG491" s="26"/>
      <c r="GH491" s="26"/>
      <c r="GI491" s="26"/>
      <c r="GJ491" s="26"/>
      <c r="GK491" s="26"/>
      <c r="GL491" s="26"/>
      <c r="GM491" s="26"/>
      <c r="GN491" s="26"/>
      <c r="GO491" s="26"/>
      <c r="GP491" s="26"/>
      <c r="GQ491" s="26"/>
      <c r="GR491" s="26"/>
      <c r="GS491" s="26"/>
      <c r="GT491" s="26"/>
      <c r="GU491" s="26"/>
      <c r="GV491" s="26"/>
      <c r="GW491" s="26"/>
      <c r="GX491" s="26"/>
      <c r="GY491" s="26"/>
      <c r="GZ491" s="26"/>
      <c r="HA491" s="26"/>
      <c r="HB491" s="26"/>
      <c r="HC491" s="26"/>
      <c r="HD491" s="26"/>
      <c r="HE491" s="26"/>
      <c r="HF491" s="26"/>
      <c r="HG491" s="26"/>
      <c r="HH491" s="26"/>
      <c r="HI491" s="26"/>
      <c r="HJ491" s="26"/>
      <c r="HK491" s="26"/>
      <c r="HL491" s="26"/>
      <c r="HM491" s="26"/>
      <c r="HN491" s="26"/>
      <c r="HO491" s="26"/>
      <c r="HP491" s="26"/>
      <c r="HQ491" s="26"/>
      <c r="HR491" s="26"/>
      <c r="HS491" s="26"/>
      <c r="HT491" s="26"/>
      <c r="HU491" s="26"/>
      <c r="HV491" s="26"/>
      <c r="HW491" s="26"/>
      <c r="HX491" s="26"/>
      <c r="HY491" s="26"/>
      <c r="HZ491" s="26"/>
      <c r="IA491" s="26"/>
      <c r="IB491" s="26"/>
      <c r="IC491" s="26"/>
      <c r="ID491" s="26"/>
      <c r="IE491" s="26"/>
      <c r="IF491" s="26"/>
      <c r="IG491" s="26"/>
      <c r="IH491" s="26"/>
      <c r="II491" s="26"/>
      <c r="IJ491" s="26"/>
      <c r="IK491" s="26"/>
      <c r="IL491" s="26"/>
      <c r="IM491" s="26"/>
      <c r="IN491" s="26"/>
      <c r="IO491" s="26"/>
      <c r="IP491" s="26"/>
      <c r="IQ491" s="26"/>
      <c r="IR491" s="26"/>
      <c r="IS491" s="26"/>
      <c r="IT491" s="26"/>
      <c r="IU491" s="26"/>
      <c r="IV491" s="26"/>
    </row>
    <row r="492" spans="1:256" x14ac:dyDescent="0.25">
      <c r="A492" s="38" t="s">
        <v>38</v>
      </c>
      <c r="B492" s="38">
        <v>830079574</v>
      </c>
      <c r="C492" s="38" t="s">
        <v>34</v>
      </c>
      <c r="D492" s="39" t="s">
        <v>80</v>
      </c>
      <c r="E492" s="42">
        <v>43831</v>
      </c>
      <c r="F492" s="38" t="s">
        <v>40</v>
      </c>
      <c r="G492" s="85">
        <v>2356200</v>
      </c>
      <c r="H492" s="2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6"/>
      <c r="AB492" s="26"/>
      <c r="AC492" s="26"/>
      <c r="AD492" s="26"/>
      <c r="AE492" s="26"/>
      <c r="AF492" s="26"/>
      <c r="AG492" s="26"/>
      <c r="AH492" s="26"/>
      <c r="AI492" s="26"/>
      <c r="AJ492" s="26"/>
      <c r="AK492" s="26"/>
      <c r="AL492" s="26"/>
      <c r="AM492" s="26"/>
      <c r="AN492" s="26"/>
      <c r="AO492" s="26"/>
      <c r="AP492" s="26"/>
      <c r="AQ492" s="26"/>
      <c r="AR492" s="26"/>
      <c r="AS492" s="26"/>
      <c r="AT492" s="26"/>
      <c r="AU492" s="26"/>
      <c r="AV492" s="26"/>
      <c r="AW492" s="26"/>
      <c r="AX492" s="26"/>
      <c r="AY492" s="26"/>
      <c r="AZ492" s="26"/>
      <c r="BA492" s="26"/>
      <c r="BB492" s="26"/>
      <c r="BC492" s="26"/>
      <c r="BD492" s="26"/>
      <c r="BE492" s="26"/>
      <c r="BF492" s="26"/>
      <c r="BG492" s="26"/>
      <c r="BH492" s="26"/>
      <c r="BI492" s="26"/>
      <c r="BJ492" s="26"/>
      <c r="BK492" s="26"/>
      <c r="BL492" s="26"/>
      <c r="BM492" s="26"/>
      <c r="BN492" s="26"/>
      <c r="BO492" s="26"/>
      <c r="BP492" s="26"/>
      <c r="BQ492" s="26"/>
      <c r="BR492" s="26"/>
      <c r="BS492" s="26"/>
      <c r="BT492" s="26"/>
      <c r="BU492" s="26"/>
      <c r="BV492" s="26"/>
      <c r="BW492" s="26"/>
      <c r="BX492" s="26"/>
      <c r="BY492" s="26"/>
      <c r="BZ492" s="26"/>
      <c r="CA492" s="26"/>
      <c r="CB492" s="26"/>
      <c r="CC492" s="26"/>
      <c r="CD492" s="26"/>
      <c r="CE492" s="26"/>
      <c r="CF492" s="26"/>
      <c r="CG492" s="26"/>
      <c r="CH492" s="26"/>
      <c r="CI492" s="26"/>
      <c r="CJ492" s="26"/>
      <c r="CK492" s="26"/>
      <c r="CL492" s="26"/>
      <c r="CM492" s="26"/>
      <c r="CN492" s="26"/>
      <c r="CO492" s="26"/>
      <c r="CP492" s="26"/>
      <c r="CQ492" s="26"/>
      <c r="CR492" s="26"/>
      <c r="CS492" s="26"/>
      <c r="CT492" s="26"/>
      <c r="CU492" s="26"/>
      <c r="CV492" s="26"/>
      <c r="CW492" s="26"/>
      <c r="CX492" s="26"/>
      <c r="CY492" s="26"/>
      <c r="CZ492" s="26"/>
      <c r="DA492" s="26"/>
      <c r="DB492" s="26"/>
      <c r="DC492" s="26"/>
      <c r="DD492" s="26"/>
      <c r="DE492" s="26"/>
      <c r="DF492" s="26"/>
      <c r="DG492" s="26"/>
      <c r="DH492" s="26"/>
      <c r="DI492" s="26"/>
      <c r="DJ492" s="26"/>
      <c r="DK492" s="26"/>
      <c r="DL492" s="26"/>
      <c r="DM492" s="26"/>
      <c r="DN492" s="26"/>
      <c r="DO492" s="26"/>
      <c r="DP492" s="26"/>
      <c r="DQ492" s="26"/>
      <c r="DR492" s="26"/>
      <c r="DS492" s="26"/>
      <c r="DT492" s="26"/>
      <c r="DU492" s="26"/>
      <c r="DV492" s="26"/>
      <c r="DW492" s="26"/>
      <c r="DX492" s="26"/>
      <c r="DY492" s="26"/>
      <c r="DZ492" s="26"/>
      <c r="EA492" s="26"/>
      <c r="EB492" s="26"/>
      <c r="EC492" s="26"/>
      <c r="ED492" s="26"/>
      <c r="EE492" s="26"/>
      <c r="EF492" s="26"/>
      <c r="EG492" s="26"/>
      <c r="EH492" s="26"/>
      <c r="EI492" s="26"/>
      <c r="EJ492" s="26"/>
      <c r="EK492" s="26"/>
      <c r="EL492" s="26"/>
      <c r="EM492" s="26"/>
      <c r="EN492" s="26"/>
      <c r="EO492" s="26"/>
      <c r="EP492" s="26"/>
      <c r="EQ492" s="26"/>
      <c r="ER492" s="26"/>
      <c r="ES492" s="26"/>
      <c r="ET492" s="26"/>
      <c r="EU492" s="26"/>
      <c r="EV492" s="26"/>
      <c r="EW492" s="26"/>
      <c r="EX492" s="26"/>
      <c r="EY492" s="26"/>
      <c r="EZ492" s="26"/>
      <c r="FA492" s="26"/>
      <c r="FB492" s="26"/>
      <c r="FC492" s="26"/>
      <c r="FD492" s="26"/>
      <c r="FE492" s="26"/>
      <c r="FF492" s="26"/>
      <c r="FG492" s="26"/>
      <c r="FH492" s="26"/>
      <c r="FI492" s="26"/>
      <c r="FJ492" s="26"/>
      <c r="FK492" s="26"/>
      <c r="FL492" s="26"/>
      <c r="FM492" s="26"/>
      <c r="FN492" s="26"/>
      <c r="FO492" s="26"/>
      <c r="FP492" s="26"/>
      <c r="FQ492" s="26"/>
      <c r="FR492" s="26"/>
      <c r="FS492" s="26"/>
      <c r="FT492" s="26"/>
      <c r="FU492" s="26"/>
      <c r="FV492" s="26"/>
      <c r="FW492" s="26"/>
      <c r="FX492" s="26"/>
      <c r="FY492" s="26"/>
      <c r="FZ492" s="26"/>
      <c r="GA492" s="26"/>
      <c r="GB492" s="26"/>
      <c r="GC492" s="26"/>
      <c r="GD492" s="26"/>
      <c r="GE492" s="26"/>
      <c r="GF492" s="26"/>
      <c r="GG492" s="26"/>
      <c r="GH492" s="26"/>
      <c r="GI492" s="26"/>
      <c r="GJ492" s="26"/>
      <c r="GK492" s="26"/>
      <c r="GL492" s="26"/>
      <c r="GM492" s="26"/>
      <c r="GN492" s="26"/>
      <c r="GO492" s="26"/>
      <c r="GP492" s="26"/>
      <c r="GQ492" s="26"/>
      <c r="GR492" s="26"/>
      <c r="GS492" s="26"/>
      <c r="GT492" s="26"/>
      <c r="GU492" s="26"/>
      <c r="GV492" s="26"/>
      <c r="GW492" s="26"/>
      <c r="GX492" s="26"/>
      <c r="GY492" s="26"/>
      <c r="GZ492" s="26"/>
      <c r="HA492" s="26"/>
      <c r="HB492" s="26"/>
      <c r="HC492" s="26"/>
      <c r="HD492" s="26"/>
      <c r="HE492" s="26"/>
      <c r="HF492" s="26"/>
      <c r="HG492" s="26"/>
      <c r="HH492" s="26"/>
      <c r="HI492" s="26"/>
      <c r="HJ492" s="26"/>
      <c r="HK492" s="26"/>
      <c r="HL492" s="26"/>
      <c r="HM492" s="26"/>
      <c r="HN492" s="26"/>
      <c r="HO492" s="26"/>
      <c r="HP492" s="26"/>
      <c r="HQ492" s="26"/>
      <c r="HR492" s="26"/>
      <c r="HS492" s="26"/>
      <c r="HT492" s="26"/>
      <c r="HU492" s="26"/>
      <c r="HV492" s="26"/>
      <c r="HW492" s="26"/>
      <c r="HX492" s="26"/>
      <c r="HY492" s="26"/>
      <c r="HZ492" s="26"/>
      <c r="IA492" s="26"/>
      <c r="IB492" s="26"/>
      <c r="IC492" s="26"/>
      <c r="ID492" s="26"/>
      <c r="IE492" s="26"/>
      <c r="IF492" s="26"/>
      <c r="IG492" s="26"/>
      <c r="IH492" s="26"/>
      <c r="II492" s="26"/>
      <c r="IJ492" s="26"/>
      <c r="IK492" s="26"/>
      <c r="IL492" s="26"/>
      <c r="IM492" s="26"/>
      <c r="IN492" s="26"/>
      <c r="IO492" s="26"/>
      <c r="IP492" s="26"/>
      <c r="IQ492" s="26"/>
      <c r="IR492" s="26"/>
      <c r="IS492" s="26"/>
      <c r="IT492" s="26"/>
      <c r="IU492" s="26"/>
      <c r="IV492" s="26"/>
    </row>
    <row r="493" spans="1:256" x14ac:dyDescent="0.25">
      <c r="A493" s="38" t="s">
        <v>38</v>
      </c>
      <c r="B493" s="38">
        <v>830079574</v>
      </c>
      <c r="C493" s="38" t="s">
        <v>34</v>
      </c>
      <c r="D493" s="39" t="s">
        <v>80</v>
      </c>
      <c r="E493" s="42">
        <v>43831</v>
      </c>
      <c r="F493" s="38" t="s">
        <v>41</v>
      </c>
      <c r="G493" s="85">
        <v>428400</v>
      </c>
      <c r="H493" s="2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6"/>
      <c r="AB493" s="26"/>
      <c r="AC493" s="26"/>
      <c r="AD493" s="26"/>
      <c r="AE493" s="26"/>
      <c r="AF493" s="26"/>
      <c r="AG493" s="26"/>
      <c r="AH493" s="26"/>
      <c r="AI493" s="26"/>
      <c r="AJ493" s="26"/>
      <c r="AK493" s="26"/>
      <c r="AL493" s="26"/>
      <c r="AM493" s="26"/>
      <c r="AN493" s="26"/>
      <c r="AO493" s="26"/>
      <c r="AP493" s="26"/>
      <c r="AQ493" s="26"/>
      <c r="AR493" s="26"/>
      <c r="AS493" s="26"/>
      <c r="AT493" s="26"/>
      <c r="AU493" s="26"/>
      <c r="AV493" s="26"/>
      <c r="AW493" s="26"/>
      <c r="AX493" s="26"/>
      <c r="AY493" s="26"/>
      <c r="AZ493" s="26"/>
      <c r="BA493" s="26"/>
      <c r="BB493" s="26"/>
      <c r="BC493" s="26"/>
      <c r="BD493" s="26"/>
      <c r="BE493" s="26"/>
      <c r="BF493" s="26"/>
      <c r="BG493" s="26"/>
      <c r="BH493" s="26"/>
      <c r="BI493" s="26"/>
      <c r="BJ493" s="26"/>
      <c r="BK493" s="26"/>
      <c r="BL493" s="26"/>
      <c r="BM493" s="26"/>
      <c r="BN493" s="26"/>
      <c r="BO493" s="26"/>
      <c r="BP493" s="26"/>
      <c r="BQ493" s="26"/>
      <c r="BR493" s="26"/>
      <c r="BS493" s="26"/>
      <c r="BT493" s="26"/>
      <c r="BU493" s="26"/>
      <c r="BV493" s="26"/>
      <c r="BW493" s="26"/>
      <c r="BX493" s="26"/>
      <c r="BY493" s="26"/>
      <c r="BZ493" s="26"/>
      <c r="CA493" s="26"/>
      <c r="CB493" s="26"/>
      <c r="CC493" s="26"/>
      <c r="CD493" s="26"/>
      <c r="CE493" s="26"/>
      <c r="CF493" s="26"/>
      <c r="CG493" s="26"/>
      <c r="CH493" s="26"/>
      <c r="CI493" s="26"/>
      <c r="CJ493" s="26"/>
      <c r="CK493" s="26"/>
      <c r="CL493" s="26"/>
      <c r="CM493" s="26"/>
      <c r="CN493" s="26"/>
      <c r="CO493" s="26"/>
      <c r="CP493" s="26"/>
      <c r="CQ493" s="26"/>
      <c r="CR493" s="26"/>
      <c r="CS493" s="26"/>
      <c r="CT493" s="26"/>
      <c r="CU493" s="26"/>
      <c r="CV493" s="26"/>
      <c r="CW493" s="26"/>
      <c r="CX493" s="26"/>
      <c r="CY493" s="26"/>
      <c r="CZ493" s="26"/>
      <c r="DA493" s="26"/>
      <c r="DB493" s="26"/>
      <c r="DC493" s="26"/>
      <c r="DD493" s="26"/>
      <c r="DE493" s="26"/>
      <c r="DF493" s="26"/>
      <c r="DG493" s="26"/>
      <c r="DH493" s="26"/>
      <c r="DI493" s="26"/>
      <c r="DJ493" s="26"/>
      <c r="DK493" s="26"/>
      <c r="DL493" s="26"/>
      <c r="DM493" s="26"/>
      <c r="DN493" s="26"/>
      <c r="DO493" s="26"/>
      <c r="DP493" s="26"/>
      <c r="DQ493" s="26"/>
      <c r="DR493" s="26"/>
      <c r="DS493" s="26"/>
      <c r="DT493" s="26"/>
      <c r="DU493" s="26"/>
      <c r="DV493" s="26"/>
      <c r="DW493" s="26"/>
      <c r="DX493" s="26"/>
      <c r="DY493" s="26"/>
      <c r="DZ493" s="26"/>
      <c r="EA493" s="26"/>
      <c r="EB493" s="26"/>
      <c r="EC493" s="26"/>
      <c r="ED493" s="26"/>
      <c r="EE493" s="26"/>
      <c r="EF493" s="26"/>
      <c r="EG493" s="26"/>
      <c r="EH493" s="26"/>
      <c r="EI493" s="26"/>
      <c r="EJ493" s="26"/>
      <c r="EK493" s="26"/>
      <c r="EL493" s="26"/>
      <c r="EM493" s="26"/>
      <c r="EN493" s="26"/>
      <c r="EO493" s="26"/>
      <c r="EP493" s="26"/>
      <c r="EQ493" s="26"/>
      <c r="ER493" s="26"/>
      <c r="ES493" s="26"/>
      <c r="ET493" s="26"/>
      <c r="EU493" s="26"/>
      <c r="EV493" s="26"/>
      <c r="EW493" s="26"/>
      <c r="EX493" s="26"/>
      <c r="EY493" s="26"/>
      <c r="EZ493" s="26"/>
      <c r="FA493" s="26"/>
      <c r="FB493" s="26"/>
      <c r="FC493" s="26"/>
      <c r="FD493" s="26"/>
      <c r="FE493" s="26"/>
      <c r="FF493" s="26"/>
      <c r="FG493" s="26"/>
      <c r="FH493" s="26"/>
      <c r="FI493" s="26"/>
      <c r="FJ493" s="26"/>
      <c r="FK493" s="26"/>
      <c r="FL493" s="26"/>
      <c r="FM493" s="26"/>
      <c r="FN493" s="26"/>
      <c r="FO493" s="26"/>
      <c r="FP493" s="26"/>
      <c r="FQ493" s="26"/>
      <c r="FR493" s="26"/>
      <c r="FS493" s="26"/>
      <c r="FT493" s="26"/>
      <c r="FU493" s="26"/>
      <c r="FV493" s="26"/>
      <c r="FW493" s="26"/>
      <c r="FX493" s="26"/>
      <c r="FY493" s="26"/>
      <c r="FZ493" s="26"/>
      <c r="GA493" s="26"/>
      <c r="GB493" s="26"/>
      <c r="GC493" s="26"/>
      <c r="GD493" s="26"/>
      <c r="GE493" s="26"/>
      <c r="GF493" s="26"/>
      <c r="GG493" s="26"/>
      <c r="GH493" s="26"/>
      <c r="GI493" s="26"/>
      <c r="GJ493" s="26"/>
      <c r="GK493" s="26"/>
      <c r="GL493" s="26"/>
      <c r="GM493" s="26"/>
      <c r="GN493" s="26"/>
      <c r="GO493" s="26"/>
      <c r="GP493" s="26"/>
      <c r="GQ493" s="26"/>
      <c r="GR493" s="26"/>
      <c r="GS493" s="26"/>
      <c r="GT493" s="26"/>
      <c r="GU493" s="26"/>
      <c r="GV493" s="26"/>
      <c r="GW493" s="26"/>
      <c r="GX493" s="26"/>
      <c r="GY493" s="26"/>
      <c r="GZ493" s="26"/>
      <c r="HA493" s="26"/>
      <c r="HB493" s="26"/>
      <c r="HC493" s="26"/>
      <c r="HD493" s="26"/>
      <c r="HE493" s="26"/>
      <c r="HF493" s="26"/>
      <c r="HG493" s="26"/>
      <c r="HH493" s="26"/>
      <c r="HI493" s="26"/>
      <c r="HJ493" s="26"/>
      <c r="HK493" s="26"/>
      <c r="HL493" s="26"/>
      <c r="HM493" s="26"/>
      <c r="HN493" s="26"/>
      <c r="HO493" s="26"/>
      <c r="HP493" s="26"/>
      <c r="HQ493" s="26"/>
      <c r="HR493" s="26"/>
      <c r="HS493" s="26"/>
      <c r="HT493" s="26"/>
      <c r="HU493" s="26"/>
      <c r="HV493" s="26"/>
      <c r="HW493" s="26"/>
      <c r="HX493" s="26"/>
      <c r="HY493" s="26"/>
      <c r="HZ493" s="26"/>
      <c r="IA493" s="26"/>
      <c r="IB493" s="26"/>
      <c r="IC493" s="26"/>
      <c r="ID493" s="26"/>
      <c r="IE493" s="26"/>
      <c r="IF493" s="26"/>
      <c r="IG493" s="26"/>
      <c r="IH493" s="26"/>
      <c r="II493" s="26"/>
      <c r="IJ493" s="26"/>
      <c r="IK493" s="26"/>
      <c r="IL493" s="26"/>
      <c r="IM493" s="26"/>
      <c r="IN493" s="26"/>
      <c r="IO493" s="26"/>
      <c r="IP493" s="26"/>
      <c r="IQ493" s="26"/>
      <c r="IR493" s="26"/>
      <c r="IS493" s="26"/>
      <c r="IT493" s="26"/>
      <c r="IU493" s="26"/>
      <c r="IV493" s="26"/>
    </row>
    <row r="494" spans="1:256" x14ac:dyDescent="0.25">
      <c r="A494" s="38" t="s">
        <v>38</v>
      </c>
      <c r="B494" s="38">
        <v>830079574</v>
      </c>
      <c r="C494" s="38" t="s">
        <v>34</v>
      </c>
      <c r="D494" s="39" t="s">
        <v>80</v>
      </c>
      <c r="E494" s="42">
        <v>43831</v>
      </c>
      <c r="F494" s="38" t="s">
        <v>42</v>
      </c>
      <c r="G494" s="85">
        <v>714000</v>
      </c>
      <c r="H494" s="2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6"/>
      <c r="AB494" s="26"/>
      <c r="AC494" s="26"/>
      <c r="AD494" s="26"/>
      <c r="AE494" s="26"/>
      <c r="AF494" s="26"/>
      <c r="AG494" s="26"/>
      <c r="AH494" s="26"/>
      <c r="AI494" s="26"/>
      <c r="AJ494" s="26"/>
      <c r="AK494" s="26"/>
      <c r="AL494" s="26"/>
      <c r="AM494" s="26"/>
      <c r="AN494" s="26"/>
      <c r="AO494" s="26"/>
      <c r="AP494" s="26"/>
      <c r="AQ494" s="26"/>
      <c r="AR494" s="26"/>
      <c r="AS494" s="26"/>
      <c r="AT494" s="26"/>
      <c r="AU494" s="26"/>
      <c r="AV494" s="26"/>
      <c r="AW494" s="26"/>
      <c r="AX494" s="26"/>
      <c r="AY494" s="26"/>
      <c r="AZ494" s="26"/>
      <c r="BA494" s="26"/>
      <c r="BB494" s="26"/>
      <c r="BC494" s="26"/>
      <c r="BD494" s="26"/>
      <c r="BE494" s="26"/>
      <c r="BF494" s="26"/>
      <c r="BG494" s="26"/>
      <c r="BH494" s="26"/>
      <c r="BI494" s="26"/>
      <c r="BJ494" s="26"/>
      <c r="BK494" s="26"/>
      <c r="BL494" s="26"/>
      <c r="BM494" s="26"/>
      <c r="BN494" s="26"/>
      <c r="BO494" s="26"/>
      <c r="BP494" s="26"/>
      <c r="BQ494" s="26"/>
      <c r="BR494" s="26"/>
      <c r="BS494" s="26"/>
      <c r="BT494" s="26"/>
      <c r="BU494" s="26"/>
      <c r="BV494" s="26"/>
      <c r="BW494" s="26"/>
      <c r="BX494" s="26"/>
      <c r="BY494" s="26"/>
      <c r="BZ494" s="26"/>
      <c r="CA494" s="26"/>
      <c r="CB494" s="26"/>
      <c r="CC494" s="26"/>
      <c r="CD494" s="26"/>
      <c r="CE494" s="26"/>
      <c r="CF494" s="26"/>
      <c r="CG494" s="26"/>
      <c r="CH494" s="26"/>
      <c r="CI494" s="26"/>
      <c r="CJ494" s="26"/>
      <c r="CK494" s="26"/>
      <c r="CL494" s="26"/>
      <c r="CM494" s="26"/>
      <c r="CN494" s="26"/>
      <c r="CO494" s="26"/>
      <c r="CP494" s="26"/>
      <c r="CQ494" s="26"/>
      <c r="CR494" s="26"/>
      <c r="CS494" s="26"/>
      <c r="CT494" s="26"/>
      <c r="CU494" s="26"/>
      <c r="CV494" s="26"/>
      <c r="CW494" s="26"/>
      <c r="CX494" s="26"/>
      <c r="CY494" s="26"/>
      <c r="CZ494" s="26"/>
      <c r="DA494" s="26"/>
      <c r="DB494" s="26"/>
      <c r="DC494" s="26"/>
      <c r="DD494" s="26"/>
      <c r="DE494" s="26"/>
      <c r="DF494" s="26"/>
      <c r="DG494" s="26"/>
      <c r="DH494" s="26"/>
      <c r="DI494" s="26"/>
      <c r="DJ494" s="26"/>
      <c r="DK494" s="26"/>
      <c r="DL494" s="26"/>
      <c r="DM494" s="26"/>
      <c r="DN494" s="26"/>
      <c r="DO494" s="26"/>
      <c r="DP494" s="26"/>
      <c r="DQ494" s="26"/>
      <c r="DR494" s="26"/>
      <c r="DS494" s="26"/>
      <c r="DT494" s="26"/>
      <c r="DU494" s="26"/>
      <c r="DV494" s="26"/>
      <c r="DW494" s="26"/>
      <c r="DX494" s="26"/>
      <c r="DY494" s="26"/>
      <c r="DZ494" s="26"/>
      <c r="EA494" s="26"/>
      <c r="EB494" s="26"/>
      <c r="EC494" s="26"/>
      <c r="ED494" s="26"/>
      <c r="EE494" s="26"/>
      <c r="EF494" s="26"/>
      <c r="EG494" s="26"/>
      <c r="EH494" s="26"/>
      <c r="EI494" s="26"/>
      <c r="EJ494" s="26"/>
      <c r="EK494" s="26"/>
      <c r="EL494" s="26"/>
      <c r="EM494" s="26"/>
      <c r="EN494" s="26"/>
      <c r="EO494" s="26"/>
      <c r="EP494" s="26"/>
      <c r="EQ494" s="26"/>
      <c r="ER494" s="26"/>
      <c r="ES494" s="26"/>
      <c r="ET494" s="26"/>
      <c r="EU494" s="26"/>
      <c r="EV494" s="26"/>
      <c r="EW494" s="26"/>
      <c r="EX494" s="26"/>
      <c r="EY494" s="26"/>
      <c r="EZ494" s="26"/>
      <c r="FA494" s="26"/>
      <c r="FB494" s="26"/>
      <c r="FC494" s="26"/>
      <c r="FD494" s="26"/>
      <c r="FE494" s="26"/>
      <c r="FF494" s="26"/>
      <c r="FG494" s="26"/>
      <c r="FH494" s="26"/>
      <c r="FI494" s="26"/>
      <c r="FJ494" s="26"/>
      <c r="FK494" s="26"/>
      <c r="FL494" s="26"/>
      <c r="FM494" s="26"/>
      <c r="FN494" s="26"/>
      <c r="FO494" s="26"/>
      <c r="FP494" s="26"/>
      <c r="FQ494" s="26"/>
      <c r="FR494" s="26"/>
      <c r="FS494" s="26"/>
      <c r="FT494" s="26"/>
      <c r="FU494" s="26"/>
      <c r="FV494" s="26"/>
      <c r="FW494" s="26"/>
      <c r="FX494" s="26"/>
      <c r="FY494" s="26"/>
      <c r="FZ494" s="26"/>
      <c r="GA494" s="26"/>
      <c r="GB494" s="26"/>
      <c r="GC494" s="26"/>
      <c r="GD494" s="26"/>
      <c r="GE494" s="26"/>
      <c r="GF494" s="26"/>
      <c r="GG494" s="26"/>
      <c r="GH494" s="26"/>
      <c r="GI494" s="26"/>
      <c r="GJ494" s="26"/>
      <c r="GK494" s="26"/>
      <c r="GL494" s="26"/>
      <c r="GM494" s="26"/>
      <c r="GN494" s="26"/>
      <c r="GO494" s="26"/>
      <c r="GP494" s="26"/>
      <c r="GQ494" s="26"/>
      <c r="GR494" s="26"/>
      <c r="GS494" s="26"/>
      <c r="GT494" s="26"/>
      <c r="GU494" s="26"/>
      <c r="GV494" s="26"/>
      <c r="GW494" s="26"/>
      <c r="GX494" s="26"/>
      <c r="GY494" s="26"/>
      <c r="GZ494" s="26"/>
      <c r="HA494" s="26"/>
      <c r="HB494" s="26"/>
      <c r="HC494" s="26"/>
      <c r="HD494" s="26"/>
      <c r="HE494" s="26"/>
      <c r="HF494" s="26"/>
      <c r="HG494" s="26"/>
      <c r="HH494" s="26"/>
      <c r="HI494" s="26"/>
      <c r="HJ494" s="26"/>
      <c r="HK494" s="26"/>
      <c r="HL494" s="26"/>
      <c r="HM494" s="26"/>
      <c r="HN494" s="26"/>
      <c r="HO494" s="26"/>
      <c r="HP494" s="26"/>
      <c r="HQ494" s="26"/>
      <c r="HR494" s="26"/>
      <c r="HS494" s="26"/>
      <c r="HT494" s="26"/>
      <c r="HU494" s="26"/>
      <c r="HV494" s="26"/>
      <c r="HW494" s="26"/>
      <c r="HX494" s="26"/>
      <c r="HY494" s="26"/>
      <c r="HZ494" s="26"/>
      <c r="IA494" s="26"/>
      <c r="IB494" s="26"/>
      <c r="IC494" s="26"/>
      <c r="ID494" s="26"/>
      <c r="IE494" s="26"/>
      <c r="IF494" s="26"/>
      <c r="IG494" s="26"/>
      <c r="IH494" s="26"/>
      <c r="II494" s="26"/>
      <c r="IJ494" s="26"/>
      <c r="IK494" s="26"/>
      <c r="IL494" s="26"/>
      <c r="IM494" s="26"/>
      <c r="IN494" s="26"/>
      <c r="IO494" s="26"/>
      <c r="IP494" s="26"/>
      <c r="IQ494" s="26"/>
      <c r="IR494" s="26"/>
      <c r="IS494" s="26"/>
      <c r="IT494" s="26"/>
      <c r="IU494" s="26"/>
      <c r="IV494" s="26"/>
    </row>
    <row r="495" spans="1:256" ht="51.95" customHeight="1" x14ac:dyDescent="0.25">
      <c r="A495" s="36" t="s">
        <v>525</v>
      </c>
      <c r="B495" s="38"/>
      <c r="C495" s="38"/>
      <c r="D495" s="39"/>
      <c r="E495" s="42"/>
      <c r="F495" s="38"/>
      <c r="G495" s="85">
        <f>SUBTOTAL(9,G491:G494)</f>
        <v>3974600</v>
      </c>
      <c r="H495" s="2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6"/>
      <c r="AB495" s="26"/>
      <c r="AC495" s="26"/>
      <c r="AD495" s="26"/>
      <c r="AE495" s="26"/>
      <c r="AF495" s="26"/>
      <c r="AG495" s="26"/>
      <c r="AH495" s="26"/>
      <c r="AI495" s="26"/>
      <c r="AJ495" s="26"/>
      <c r="AK495" s="26"/>
      <c r="AL495" s="26"/>
      <c r="AM495" s="26"/>
      <c r="AN495" s="26"/>
      <c r="AO495" s="26"/>
      <c r="AP495" s="26"/>
      <c r="AQ495" s="26"/>
      <c r="AR495" s="26"/>
      <c r="AS495" s="26"/>
      <c r="AT495" s="26"/>
      <c r="AU495" s="26"/>
      <c r="AV495" s="26"/>
      <c r="AW495" s="26"/>
      <c r="AX495" s="26"/>
      <c r="AY495" s="26"/>
      <c r="AZ495" s="26"/>
      <c r="BA495" s="26"/>
      <c r="BB495" s="26"/>
      <c r="BC495" s="26"/>
      <c r="BD495" s="26"/>
      <c r="BE495" s="26"/>
      <c r="BF495" s="26"/>
      <c r="BG495" s="26"/>
      <c r="BH495" s="26"/>
      <c r="BI495" s="26"/>
      <c r="BJ495" s="26"/>
      <c r="BK495" s="26"/>
      <c r="BL495" s="26"/>
      <c r="BM495" s="26"/>
      <c r="BN495" s="26"/>
      <c r="BO495" s="26"/>
      <c r="BP495" s="26"/>
      <c r="BQ495" s="26"/>
      <c r="BR495" s="26"/>
      <c r="BS495" s="26"/>
      <c r="BT495" s="26"/>
      <c r="BU495" s="26"/>
      <c r="BV495" s="26"/>
      <c r="BW495" s="26"/>
      <c r="BX495" s="26"/>
      <c r="BY495" s="26"/>
      <c r="BZ495" s="26"/>
      <c r="CA495" s="26"/>
      <c r="CB495" s="26"/>
      <c r="CC495" s="26"/>
      <c r="CD495" s="26"/>
      <c r="CE495" s="26"/>
      <c r="CF495" s="26"/>
      <c r="CG495" s="26"/>
      <c r="CH495" s="26"/>
      <c r="CI495" s="26"/>
      <c r="CJ495" s="26"/>
      <c r="CK495" s="26"/>
      <c r="CL495" s="26"/>
      <c r="CM495" s="26"/>
      <c r="CN495" s="26"/>
      <c r="CO495" s="26"/>
      <c r="CP495" s="26"/>
      <c r="CQ495" s="26"/>
      <c r="CR495" s="26"/>
      <c r="CS495" s="26"/>
      <c r="CT495" s="26"/>
      <c r="CU495" s="26"/>
      <c r="CV495" s="26"/>
      <c r="CW495" s="26"/>
      <c r="CX495" s="26"/>
      <c r="CY495" s="26"/>
      <c r="CZ495" s="26"/>
      <c r="DA495" s="26"/>
      <c r="DB495" s="26"/>
      <c r="DC495" s="26"/>
      <c r="DD495" s="26"/>
      <c r="DE495" s="26"/>
      <c r="DF495" s="26"/>
      <c r="DG495" s="26"/>
      <c r="DH495" s="26"/>
      <c r="DI495" s="26"/>
      <c r="DJ495" s="26"/>
      <c r="DK495" s="26"/>
      <c r="DL495" s="26"/>
      <c r="DM495" s="26"/>
      <c r="DN495" s="26"/>
      <c r="DO495" s="26"/>
      <c r="DP495" s="26"/>
      <c r="DQ495" s="26"/>
      <c r="DR495" s="26"/>
      <c r="DS495" s="26"/>
      <c r="DT495" s="26"/>
      <c r="DU495" s="26"/>
      <c r="DV495" s="26"/>
      <c r="DW495" s="26"/>
      <c r="DX495" s="26"/>
      <c r="DY495" s="26"/>
      <c r="DZ495" s="26"/>
      <c r="EA495" s="26"/>
      <c r="EB495" s="26"/>
      <c r="EC495" s="26"/>
      <c r="ED495" s="26"/>
      <c r="EE495" s="26"/>
      <c r="EF495" s="26"/>
      <c r="EG495" s="26"/>
      <c r="EH495" s="26"/>
      <c r="EI495" s="26"/>
      <c r="EJ495" s="26"/>
      <c r="EK495" s="26"/>
      <c r="EL495" s="26"/>
      <c r="EM495" s="26"/>
      <c r="EN495" s="26"/>
      <c r="EO495" s="26"/>
      <c r="EP495" s="26"/>
      <c r="EQ495" s="26"/>
      <c r="ER495" s="26"/>
      <c r="ES495" s="26"/>
      <c r="ET495" s="26"/>
      <c r="EU495" s="26"/>
      <c r="EV495" s="26"/>
      <c r="EW495" s="26"/>
      <c r="EX495" s="26"/>
      <c r="EY495" s="26"/>
      <c r="EZ495" s="26"/>
      <c r="FA495" s="26"/>
      <c r="FB495" s="26"/>
      <c r="FC495" s="26"/>
      <c r="FD495" s="26"/>
      <c r="FE495" s="26"/>
      <c r="FF495" s="26"/>
      <c r="FG495" s="26"/>
      <c r="FH495" s="26"/>
      <c r="FI495" s="26"/>
      <c r="FJ495" s="26"/>
      <c r="FK495" s="26"/>
      <c r="FL495" s="26"/>
      <c r="FM495" s="26"/>
      <c r="FN495" s="26"/>
      <c r="FO495" s="26"/>
      <c r="FP495" s="26"/>
      <c r="FQ495" s="26"/>
      <c r="FR495" s="26"/>
      <c r="FS495" s="26"/>
      <c r="FT495" s="26"/>
      <c r="FU495" s="26"/>
      <c r="FV495" s="26"/>
      <c r="FW495" s="26"/>
      <c r="FX495" s="26"/>
      <c r="FY495" s="26"/>
      <c r="FZ495" s="26"/>
      <c r="GA495" s="26"/>
      <c r="GB495" s="26"/>
      <c r="GC495" s="26"/>
      <c r="GD495" s="26"/>
      <c r="GE495" s="26"/>
      <c r="GF495" s="26"/>
      <c r="GG495" s="26"/>
      <c r="GH495" s="26"/>
      <c r="GI495" s="26"/>
      <c r="GJ495" s="26"/>
      <c r="GK495" s="26"/>
      <c r="GL495" s="26"/>
      <c r="GM495" s="26"/>
      <c r="GN495" s="26"/>
      <c r="GO495" s="26"/>
      <c r="GP495" s="26"/>
      <c r="GQ495" s="26"/>
      <c r="GR495" s="26"/>
      <c r="GS495" s="26"/>
      <c r="GT495" s="26"/>
      <c r="GU495" s="26"/>
      <c r="GV495" s="26"/>
      <c r="GW495" s="26"/>
      <c r="GX495" s="26"/>
      <c r="GY495" s="26"/>
      <c r="GZ495" s="26"/>
      <c r="HA495" s="26"/>
      <c r="HB495" s="26"/>
      <c r="HC495" s="26"/>
      <c r="HD495" s="26"/>
      <c r="HE495" s="26"/>
      <c r="HF495" s="26"/>
      <c r="HG495" s="26"/>
      <c r="HH495" s="26"/>
      <c r="HI495" s="26"/>
      <c r="HJ495" s="26"/>
      <c r="HK495" s="26"/>
      <c r="HL495" s="26"/>
      <c r="HM495" s="26"/>
      <c r="HN495" s="26"/>
      <c r="HO495" s="26"/>
      <c r="HP495" s="26"/>
      <c r="HQ495" s="26"/>
      <c r="HR495" s="26"/>
      <c r="HS495" s="26"/>
      <c r="HT495" s="26"/>
      <c r="HU495" s="26"/>
      <c r="HV495" s="26"/>
      <c r="HW495" s="26"/>
      <c r="HX495" s="26"/>
      <c r="HY495" s="26"/>
      <c r="HZ495" s="26"/>
      <c r="IA495" s="26"/>
      <c r="IB495" s="26"/>
      <c r="IC495" s="26"/>
      <c r="ID495" s="26"/>
      <c r="IE495" s="26"/>
      <c r="IF495" s="26"/>
      <c r="IG495" s="26"/>
      <c r="IH495" s="26"/>
      <c r="II495" s="26"/>
      <c r="IJ495" s="26"/>
      <c r="IK495" s="26"/>
      <c r="IL495" s="26"/>
      <c r="IM495" s="26"/>
      <c r="IN495" s="26"/>
      <c r="IO495" s="26"/>
      <c r="IP495" s="26"/>
      <c r="IQ495" s="26"/>
      <c r="IR495" s="26"/>
      <c r="IS495" s="26"/>
      <c r="IT495" s="26"/>
      <c r="IU495" s="26"/>
      <c r="IV495" s="26"/>
    </row>
    <row r="496" spans="1:256" x14ac:dyDescent="0.25">
      <c r="A496" s="38" t="s">
        <v>194</v>
      </c>
      <c r="B496" s="38">
        <v>800009973</v>
      </c>
      <c r="C496" s="38" t="s">
        <v>34</v>
      </c>
      <c r="D496" s="39" t="s">
        <v>193</v>
      </c>
      <c r="E496" s="42">
        <v>45519</v>
      </c>
      <c r="F496" s="38">
        <v>13919</v>
      </c>
      <c r="G496" s="85">
        <v>11925124</v>
      </c>
      <c r="H496" s="2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6"/>
      <c r="AB496" s="26"/>
      <c r="AC496" s="26"/>
      <c r="AD496" s="26"/>
      <c r="AE496" s="26"/>
      <c r="AF496" s="26"/>
      <c r="AG496" s="26"/>
      <c r="AH496" s="26"/>
      <c r="AI496" s="26"/>
      <c r="AJ496" s="26"/>
      <c r="AK496" s="26"/>
      <c r="AL496" s="26"/>
      <c r="AM496" s="26"/>
      <c r="AN496" s="26"/>
      <c r="AO496" s="26"/>
      <c r="AP496" s="26"/>
      <c r="AQ496" s="26"/>
      <c r="AR496" s="26"/>
      <c r="AS496" s="26"/>
      <c r="AT496" s="26"/>
      <c r="AU496" s="26"/>
      <c r="AV496" s="26"/>
      <c r="AW496" s="26"/>
      <c r="AX496" s="26"/>
      <c r="AY496" s="26"/>
      <c r="AZ496" s="26"/>
      <c r="BA496" s="26"/>
      <c r="BB496" s="26"/>
      <c r="BC496" s="26"/>
      <c r="BD496" s="26"/>
      <c r="BE496" s="26"/>
      <c r="BF496" s="26"/>
      <c r="BG496" s="26"/>
      <c r="BH496" s="26"/>
      <c r="BI496" s="26"/>
      <c r="BJ496" s="26"/>
      <c r="BK496" s="26"/>
      <c r="BL496" s="26"/>
      <c r="BM496" s="26"/>
      <c r="BN496" s="26"/>
      <c r="BO496" s="26"/>
      <c r="BP496" s="26"/>
      <c r="BQ496" s="26"/>
      <c r="BR496" s="26"/>
      <c r="BS496" s="26"/>
      <c r="BT496" s="26"/>
      <c r="BU496" s="26"/>
      <c r="BV496" s="26"/>
      <c r="BW496" s="26"/>
      <c r="BX496" s="26"/>
      <c r="BY496" s="26"/>
      <c r="BZ496" s="26"/>
      <c r="CA496" s="26"/>
      <c r="CB496" s="26"/>
      <c r="CC496" s="26"/>
      <c r="CD496" s="26"/>
      <c r="CE496" s="26"/>
      <c r="CF496" s="26"/>
      <c r="CG496" s="26"/>
      <c r="CH496" s="26"/>
      <c r="CI496" s="26"/>
      <c r="CJ496" s="26"/>
      <c r="CK496" s="26"/>
      <c r="CL496" s="26"/>
      <c r="CM496" s="26"/>
      <c r="CN496" s="26"/>
      <c r="CO496" s="26"/>
      <c r="CP496" s="26"/>
      <c r="CQ496" s="26"/>
      <c r="CR496" s="26"/>
      <c r="CS496" s="26"/>
      <c r="CT496" s="26"/>
      <c r="CU496" s="26"/>
      <c r="CV496" s="26"/>
      <c r="CW496" s="26"/>
      <c r="CX496" s="26"/>
      <c r="CY496" s="26"/>
      <c r="CZ496" s="26"/>
      <c r="DA496" s="26"/>
      <c r="DB496" s="26"/>
      <c r="DC496" s="26"/>
      <c r="DD496" s="26"/>
      <c r="DE496" s="26"/>
      <c r="DF496" s="26"/>
      <c r="DG496" s="26"/>
      <c r="DH496" s="26"/>
      <c r="DI496" s="26"/>
      <c r="DJ496" s="26"/>
      <c r="DK496" s="26"/>
      <c r="DL496" s="26"/>
      <c r="DM496" s="26"/>
      <c r="DN496" s="26"/>
      <c r="DO496" s="26"/>
      <c r="DP496" s="26"/>
      <c r="DQ496" s="26"/>
      <c r="DR496" s="26"/>
      <c r="DS496" s="26"/>
      <c r="DT496" s="26"/>
      <c r="DU496" s="26"/>
      <c r="DV496" s="26"/>
      <c r="DW496" s="26"/>
      <c r="DX496" s="26"/>
      <c r="DY496" s="26"/>
      <c r="DZ496" s="26"/>
      <c r="EA496" s="26"/>
      <c r="EB496" s="26"/>
      <c r="EC496" s="26"/>
      <c r="ED496" s="26"/>
      <c r="EE496" s="26"/>
      <c r="EF496" s="26"/>
      <c r="EG496" s="26"/>
      <c r="EH496" s="26"/>
      <c r="EI496" s="26"/>
      <c r="EJ496" s="26"/>
      <c r="EK496" s="26"/>
      <c r="EL496" s="26"/>
      <c r="EM496" s="26"/>
      <c r="EN496" s="26"/>
      <c r="EO496" s="26"/>
      <c r="EP496" s="26"/>
      <c r="EQ496" s="26"/>
      <c r="ER496" s="26"/>
      <c r="ES496" s="26"/>
      <c r="ET496" s="26"/>
      <c r="EU496" s="26"/>
      <c r="EV496" s="26"/>
      <c r="EW496" s="26"/>
      <c r="EX496" s="26"/>
      <c r="EY496" s="26"/>
      <c r="EZ496" s="26"/>
      <c r="FA496" s="26"/>
      <c r="FB496" s="26"/>
      <c r="FC496" s="26"/>
      <c r="FD496" s="26"/>
      <c r="FE496" s="26"/>
      <c r="FF496" s="26"/>
      <c r="FG496" s="26"/>
      <c r="FH496" s="26"/>
      <c r="FI496" s="26"/>
      <c r="FJ496" s="26"/>
      <c r="FK496" s="26"/>
      <c r="FL496" s="26"/>
      <c r="FM496" s="26"/>
      <c r="FN496" s="26"/>
      <c r="FO496" s="26"/>
      <c r="FP496" s="26"/>
      <c r="FQ496" s="26"/>
      <c r="FR496" s="26"/>
      <c r="FS496" s="26"/>
      <c r="FT496" s="26"/>
      <c r="FU496" s="26"/>
      <c r="FV496" s="26"/>
      <c r="FW496" s="26"/>
      <c r="FX496" s="26"/>
      <c r="FY496" s="26"/>
      <c r="FZ496" s="26"/>
      <c r="GA496" s="26"/>
      <c r="GB496" s="26"/>
      <c r="GC496" s="26"/>
      <c r="GD496" s="26"/>
      <c r="GE496" s="26"/>
      <c r="GF496" s="26"/>
      <c r="GG496" s="26"/>
      <c r="GH496" s="26"/>
      <c r="GI496" s="26"/>
      <c r="GJ496" s="26"/>
      <c r="GK496" s="26"/>
      <c r="GL496" s="26"/>
      <c r="GM496" s="26"/>
      <c r="GN496" s="26"/>
      <c r="GO496" s="26"/>
      <c r="GP496" s="26"/>
      <c r="GQ496" s="26"/>
      <c r="GR496" s="26"/>
      <c r="GS496" s="26"/>
      <c r="GT496" s="26"/>
      <c r="GU496" s="26"/>
      <c r="GV496" s="26"/>
      <c r="GW496" s="26"/>
      <c r="GX496" s="26"/>
      <c r="GY496" s="26"/>
      <c r="GZ496" s="26"/>
      <c r="HA496" s="26"/>
      <c r="HB496" s="26"/>
      <c r="HC496" s="26"/>
      <c r="HD496" s="26"/>
      <c r="HE496" s="26"/>
      <c r="HF496" s="26"/>
      <c r="HG496" s="26"/>
      <c r="HH496" s="26"/>
      <c r="HI496" s="26"/>
      <c r="HJ496" s="26"/>
      <c r="HK496" s="26"/>
      <c r="HL496" s="26"/>
      <c r="HM496" s="26"/>
      <c r="HN496" s="26"/>
      <c r="HO496" s="26"/>
      <c r="HP496" s="26"/>
      <c r="HQ496" s="26"/>
      <c r="HR496" s="26"/>
      <c r="HS496" s="26"/>
      <c r="HT496" s="26"/>
      <c r="HU496" s="26"/>
      <c r="HV496" s="26"/>
      <c r="HW496" s="26"/>
      <c r="HX496" s="26"/>
      <c r="HY496" s="26"/>
      <c r="HZ496" s="26"/>
      <c r="IA496" s="26"/>
      <c r="IB496" s="26"/>
      <c r="IC496" s="26"/>
      <c r="ID496" s="26"/>
      <c r="IE496" s="26"/>
      <c r="IF496" s="26"/>
      <c r="IG496" s="26"/>
      <c r="IH496" s="26"/>
      <c r="II496" s="26"/>
      <c r="IJ496" s="26"/>
      <c r="IK496" s="26"/>
      <c r="IL496" s="26"/>
      <c r="IM496" s="26"/>
      <c r="IN496" s="26"/>
      <c r="IO496" s="26"/>
      <c r="IP496" s="26"/>
      <c r="IQ496" s="26"/>
      <c r="IR496" s="26"/>
      <c r="IS496" s="26"/>
      <c r="IT496" s="26"/>
      <c r="IU496" s="26"/>
      <c r="IV496" s="26"/>
    </row>
    <row r="497" spans="1:257" outlineLevel="2" x14ac:dyDescent="0.25">
      <c r="A497" s="38" t="s">
        <v>194</v>
      </c>
      <c r="B497" s="38">
        <v>800009973</v>
      </c>
      <c r="C497" s="38" t="s">
        <v>34</v>
      </c>
      <c r="D497" s="39" t="s">
        <v>193</v>
      </c>
      <c r="E497" s="42">
        <v>45519</v>
      </c>
      <c r="F497" s="38">
        <v>13920</v>
      </c>
      <c r="G497" s="85">
        <v>1626586</v>
      </c>
      <c r="H497" s="2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6"/>
      <c r="AB497" s="26"/>
      <c r="AC497" s="26"/>
      <c r="AD497" s="26"/>
      <c r="AE497" s="26"/>
      <c r="AF497" s="26"/>
      <c r="AG497" s="26"/>
      <c r="AH497" s="26"/>
      <c r="AI497" s="26"/>
      <c r="AJ497" s="26"/>
      <c r="AK497" s="26"/>
      <c r="AL497" s="26"/>
      <c r="AM497" s="26"/>
      <c r="AN497" s="26"/>
      <c r="AO497" s="26"/>
      <c r="AP497" s="26"/>
      <c r="AQ497" s="26"/>
      <c r="AR497" s="26"/>
      <c r="AS497" s="26"/>
      <c r="AT497" s="26"/>
      <c r="AU497" s="26"/>
      <c r="AV497" s="26"/>
      <c r="AW497" s="26"/>
      <c r="AX497" s="26"/>
      <c r="AY497" s="26"/>
      <c r="AZ497" s="26"/>
      <c r="BA497" s="26"/>
      <c r="BB497" s="26"/>
      <c r="BC497" s="26"/>
      <c r="BD497" s="26"/>
      <c r="BE497" s="26"/>
      <c r="BF497" s="26"/>
      <c r="BG497" s="26"/>
      <c r="BH497" s="26"/>
      <c r="BI497" s="26"/>
      <c r="BJ497" s="26"/>
      <c r="BK497" s="26"/>
      <c r="BL497" s="26"/>
      <c r="BM497" s="26"/>
      <c r="BN497" s="26"/>
      <c r="BO497" s="26"/>
      <c r="BP497" s="26"/>
      <c r="BQ497" s="26"/>
      <c r="BR497" s="26"/>
      <c r="BS497" s="26"/>
      <c r="BT497" s="26"/>
      <c r="BU497" s="26"/>
      <c r="BV497" s="26"/>
      <c r="BW497" s="26"/>
      <c r="BX497" s="26"/>
      <c r="BY497" s="26"/>
      <c r="BZ497" s="26"/>
      <c r="CA497" s="26"/>
      <c r="CB497" s="26"/>
      <c r="CC497" s="26"/>
      <c r="CD497" s="26"/>
      <c r="CE497" s="26"/>
      <c r="CF497" s="26"/>
      <c r="CG497" s="26"/>
      <c r="CH497" s="26"/>
      <c r="CI497" s="26"/>
      <c r="CJ497" s="26"/>
      <c r="CK497" s="26"/>
      <c r="CL497" s="26"/>
      <c r="CM497" s="26"/>
      <c r="CN497" s="26"/>
      <c r="CO497" s="26"/>
      <c r="CP497" s="26"/>
      <c r="CQ497" s="26"/>
      <c r="CR497" s="26"/>
      <c r="CS497" s="26"/>
      <c r="CT497" s="26"/>
      <c r="CU497" s="26"/>
      <c r="CV497" s="26"/>
      <c r="CW497" s="26"/>
      <c r="CX497" s="26"/>
      <c r="CY497" s="26"/>
      <c r="CZ497" s="26"/>
      <c r="DA497" s="26"/>
      <c r="DB497" s="26"/>
      <c r="DC497" s="26"/>
      <c r="DD497" s="26"/>
      <c r="DE497" s="26"/>
      <c r="DF497" s="26"/>
      <c r="DG497" s="26"/>
      <c r="DH497" s="26"/>
      <c r="DI497" s="26"/>
      <c r="DJ497" s="26"/>
      <c r="DK497" s="26"/>
      <c r="DL497" s="26"/>
      <c r="DM497" s="26"/>
      <c r="DN497" s="26"/>
      <c r="DO497" s="26"/>
      <c r="DP497" s="26"/>
      <c r="DQ497" s="26"/>
      <c r="DR497" s="26"/>
      <c r="DS497" s="26"/>
      <c r="DT497" s="26"/>
      <c r="DU497" s="26"/>
      <c r="DV497" s="26"/>
      <c r="DW497" s="26"/>
      <c r="DX497" s="26"/>
      <c r="DY497" s="26"/>
      <c r="DZ497" s="26"/>
      <c r="EA497" s="26"/>
      <c r="EB497" s="26"/>
      <c r="EC497" s="26"/>
      <c r="ED497" s="26"/>
      <c r="EE497" s="26"/>
      <c r="EF497" s="26"/>
      <c r="EG497" s="26"/>
      <c r="EH497" s="26"/>
      <c r="EI497" s="26"/>
      <c r="EJ497" s="26"/>
      <c r="EK497" s="26"/>
      <c r="EL497" s="26"/>
      <c r="EM497" s="26"/>
      <c r="EN497" s="26"/>
      <c r="EO497" s="26"/>
      <c r="EP497" s="26"/>
      <c r="EQ497" s="26"/>
      <c r="ER497" s="26"/>
      <c r="ES497" s="26"/>
      <c r="ET497" s="26"/>
      <c r="EU497" s="26"/>
      <c r="EV497" s="26"/>
      <c r="EW497" s="26"/>
      <c r="EX497" s="26"/>
      <c r="EY497" s="26"/>
      <c r="EZ497" s="26"/>
      <c r="FA497" s="26"/>
      <c r="FB497" s="26"/>
      <c r="FC497" s="26"/>
      <c r="FD497" s="26"/>
      <c r="FE497" s="26"/>
      <c r="FF497" s="26"/>
      <c r="FG497" s="26"/>
      <c r="FH497" s="26"/>
      <c r="FI497" s="26"/>
      <c r="FJ497" s="26"/>
      <c r="FK497" s="26"/>
      <c r="FL497" s="26"/>
      <c r="FM497" s="26"/>
      <c r="FN497" s="26"/>
      <c r="FO497" s="26"/>
      <c r="FP497" s="26"/>
      <c r="FQ497" s="26"/>
      <c r="FR497" s="26"/>
      <c r="FS497" s="26"/>
      <c r="FT497" s="26"/>
      <c r="FU497" s="26"/>
      <c r="FV497" s="26"/>
      <c r="FW497" s="26"/>
      <c r="FX497" s="26"/>
      <c r="FY497" s="26"/>
      <c r="FZ497" s="26"/>
      <c r="GA497" s="26"/>
      <c r="GB497" s="26"/>
      <c r="GC497" s="26"/>
      <c r="GD497" s="26"/>
      <c r="GE497" s="26"/>
      <c r="GF497" s="26"/>
      <c r="GG497" s="26"/>
      <c r="GH497" s="26"/>
      <c r="GI497" s="26"/>
      <c r="GJ497" s="26"/>
      <c r="GK497" s="26"/>
      <c r="GL497" s="26"/>
      <c r="GM497" s="26"/>
      <c r="GN497" s="26"/>
      <c r="GO497" s="26"/>
      <c r="GP497" s="26"/>
      <c r="GQ497" s="26"/>
      <c r="GR497" s="26"/>
      <c r="GS497" s="26"/>
      <c r="GT497" s="26"/>
      <c r="GU497" s="26"/>
      <c r="GV497" s="26"/>
      <c r="GW497" s="26"/>
      <c r="GX497" s="26"/>
      <c r="GY497" s="26"/>
      <c r="GZ497" s="26"/>
      <c r="HA497" s="26"/>
      <c r="HB497" s="26"/>
      <c r="HC497" s="26"/>
      <c r="HD497" s="26"/>
      <c r="HE497" s="26"/>
      <c r="HF497" s="26"/>
      <c r="HG497" s="26"/>
      <c r="HH497" s="26"/>
      <c r="HI497" s="26"/>
      <c r="HJ497" s="26"/>
      <c r="HK497" s="26"/>
      <c r="HL497" s="26"/>
      <c r="HM497" s="26"/>
      <c r="HN497" s="26"/>
      <c r="HO497" s="26"/>
      <c r="HP497" s="26"/>
      <c r="HQ497" s="26"/>
      <c r="HR497" s="26"/>
      <c r="HS497" s="26"/>
      <c r="HT497" s="26"/>
      <c r="HU497" s="26"/>
      <c r="HV497" s="26"/>
      <c r="HW497" s="26"/>
      <c r="HX497" s="26"/>
      <c r="HY497" s="26"/>
      <c r="HZ497" s="26"/>
      <c r="IA497" s="26"/>
      <c r="IB497" s="26"/>
      <c r="IC497" s="26"/>
      <c r="ID497" s="26"/>
      <c r="IE497" s="26"/>
      <c r="IF497" s="26"/>
      <c r="IG497" s="26"/>
      <c r="IH497" s="26"/>
      <c r="II497" s="26"/>
      <c r="IJ497" s="26"/>
      <c r="IK497" s="26"/>
      <c r="IL497" s="26"/>
      <c r="IM497" s="26"/>
      <c r="IN497" s="26"/>
      <c r="IO497" s="26"/>
      <c r="IP497" s="26"/>
      <c r="IQ497" s="26"/>
      <c r="IR497" s="26"/>
      <c r="IS497" s="26"/>
      <c r="IT497" s="26"/>
      <c r="IU497" s="26"/>
      <c r="IV497" s="26"/>
    </row>
    <row r="498" spans="1:257" outlineLevel="2" x14ac:dyDescent="0.25">
      <c r="A498" s="36" t="s">
        <v>526</v>
      </c>
      <c r="B498" s="38"/>
      <c r="C498" s="38"/>
      <c r="D498" s="39"/>
      <c r="E498" s="42"/>
      <c r="F498" s="38"/>
      <c r="G498" s="85">
        <f>SUBTOTAL(9,G496:G497)</f>
        <v>13551710</v>
      </c>
      <c r="H498" s="2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6"/>
      <c r="AB498" s="26"/>
      <c r="AC498" s="26"/>
      <c r="AD498" s="26"/>
      <c r="AE498" s="26"/>
      <c r="AF498" s="26"/>
      <c r="AG498" s="26"/>
      <c r="AH498" s="26"/>
      <c r="AI498" s="26"/>
      <c r="AJ498" s="26"/>
      <c r="AK498" s="26"/>
      <c r="AL498" s="26"/>
      <c r="AM498" s="26"/>
      <c r="AN498" s="26"/>
      <c r="AO498" s="26"/>
      <c r="AP498" s="26"/>
      <c r="AQ498" s="26"/>
      <c r="AR498" s="26"/>
      <c r="AS498" s="26"/>
      <c r="AT498" s="26"/>
      <c r="AU498" s="26"/>
      <c r="AV498" s="26"/>
      <c r="AW498" s="26"/>
      <c r="AX498" s="26"/>
      <c r="AY498" s="26"/>
      <c r="AZ498" s="26"/>
      <c r="BA498" s="26"/>
      <c r="BB498" s="26"/>
      <c r="BC498" s="26"/>
      <c r="BD498" s="26"/>
      <c r="BE498" s="26"/>
      <c r="BF498" s="26"/>
      <c r="BG498" s="26"/>
      <c r="BH498" s="26"/>
      <c r="BI498" s="26"/>
      <c r="BJ498" s="26"/>
      <c r="BK498" s="26"/>
      <c r="BL498" s="26"/>
      <c r="BM498" s="26"/>
      <c r="BN498" s="26"/>
      <c r="BO498" s="26"/>
      <c r="BP498" s="26"/>
      <c r="BQ498" s="26"/>
      <c r="BR498" s="26"/>
      <c r="BS498" s="26"/>
      <c r="BT498" s="26"/>
      <c r="BU498" s="26"/>
      <c r="BV498" s="26"/>
      <c r="BW498" s="26"/>
      <c r="BX498" s="26"/>
      <c r="BY498" s="26"/>
      <c r="BZ498" s="26"/>
      <c r="CA498" s="26"/>
      <c r="CB498" s="26"/>
      <c r="CC498" s="26"/>
      <c r="CD498" s="26"/>
      <c r="CE498" s="26"/>
      <c r="CF498" s="26"/>
      <c r="CG498" s="26"/>
      <c r="CH498" s="26"/>
      <c r="CI498" s="26"/>
      <c r="CJ498" s="26"/>
      <c r="CK498" s="26"/>
      <c r="CL498" s="26"/>
      <c r="CM498" s="26"/>
      <c r="CN498" s="26"/>
      <c r="CO498" s="26"/>
      <c r="CP498" s="26"/>
      <c r="CQ498" s="26"/>
      <c r="CR498" s="26"/>
      <c r="CS498" s="26"/>
      <c r="CT498" s="26"/>
      <c r="CU498" s="26"/>
      <c r="CV498" s="26"/>
      <c r="CW498" s="26"/>
      <c r="CX498" s="26"/>
      <c r="CY498" s="26"/>
      <c r="CZ498" s="26"/>
      <c r="DA498" s="26"/>
      <c r="DB498" s="26"/>
      <c r="DC498" s="26"/>
      <c r="DD498" s="26"/>
      <c r="DE498" s="26"/>
      <c r="DF498" s="26"/>
      <c r="DG498" s="26"/>
      <c r="DH498" s="26"/>
      <c r="DI498" s="26"/>
      <c r="DJ498" s="26"/>
      <c r="DK498" s="26"/>
      <c r="DL498" s="26"/>
      <c r="DM498" s="26"/>
      <c r="DN498" s="26"/>
      <c r="DO498" s="26"/>
      <c r="DP498" s="26"/>
      <c r="DQ498" s="26"/>
      <c r="DR498" s="26"/>
      <c r="DS498" s="26"/>
      <c r="DT498" s="26"/>
      <c r="DU498" s="26"/>
      <c r="DV498" s="26"/>
      <c r="DW498" s="26"/>
      <c r="DX498" s="26"/>
      <c r="DY498" s="26"/>
      <c r="DZ498" s="26"/>
      <c r="EA498" s="26"/>
      <c r="EB498" s="26"/>
      <c r="EC498" s="26"/>
      <c r="ED498" s="26"/>
      <c r="EE498" s="26"/>
      <c r="EF498" s="26"/>
      <c r="EG498" s="26"/>
      <c r="EH498" s="26"/>
      <c r="EI498" s="26"/>
      <c r="EJ498" s="26"/>
      <c r="EK498" s="26"/>
      <c r="EL498" s="26"/>
      <c r="EM498" s="26"/>
      <c r="EN498" s="26"/>
      <c r="EO498" s="26"/>
      <c r="EP498" s="26"/>
      <c r="EQ498" s="26"/>
      <c r="ER498" s="26"/>
      <c r="ES498" s="26"/>
      <c r="ET498" s="26"/>
      <c r="EU498" s="26"/>
      <c r="EV498" s="26"/>
      <c r="EW498" s="26"/>
      <c r="EX498" s="26"/>
      <c r="EY498" s="26"/>
      <c r="EZ498" s="26"/>
      <c r="FA498" s="26"/>
      <c r="FB498" s="26"/>
      <c r="FC498" s="26"/>
      <c r="FD498" s="26"/>
      <c r="FE498" s="26"/>
      <c r="FF498" s="26"/>
      <c r="FG498" s="26"/>
      <c r="FH498" s="26"/>
      <c r="FI498" s="26"/>
      <c r="FJ498" s="26"/>
      <c r="FK498" s="26"/>
      <c r="FL498" s="26"/>
      <c r="FM498" s="26"/>
      <c r="FN498" s="26"/>
      <c r="FO498" s="26"/>
      <c r="FP498" s="26"/>
      <c r="FQ498" s="26"/>
      <c r="FR498" s="26"/>
      <c r="FS498" s="26"/>
      <c r="FT498" s="26"/>
      <c r="FU498" s="26"/>
      <c r="FV498" s="26"/>
      <c r="FW498" s="26"/>
      <c r="FX498" s="26"/>
      <c r="FY498" s="26"/>
      <c r="FZ498" s="26"/>
      <c r="GA498" s="26"/>
      <c r="GB498" s="26"/>
      <c r="GC498" s="26"/>
      <c r="GD498" s="26"/>
      <c r="GE498" s="26"/>
      <c r="GF498" s="26"/>
      <c r="GG498" s="26"/>
      <c r="GH498" s="26"/>
      <c r="GI498" s="26"/>
      <c r="GJ498" s="26"/>
      <c r="GK498" s="26"/>
      <c r="GL498" s="26"/>
      <c r="GM498" s="26"/>
      <c r="GN498" s="26"/>
      <c r="GO498" s="26"/>
      <c r="GP498" s="26"/>
      <c r="GQ498" s="26"/>
      <c r="GR498" s="26"/>
      <c r="GS498" s="26"/>
      <c r="GT498" s="26"/>
      <c r="GU498" s="26"/>
      <c r="GV498" s="26"/>
      <c r="GW498" s="26"/>
      <c r="GX498" s="26"/>
      <c r="GY498" s="26"/>
      <c r="GZ498" s="26"/>
      <c r="HA498" s="26"/>
      <c r="HB498" s="26"/>
      <c r="HC498" s="26"/>
      <c r="HD498" s="26"/>
      <c r="HE498" s="26"/>
      <c r="HF498" s="26"/>
      <c r="HG498" s="26"/>
      <c r="HH498" s="26"/>
      <c r="HI498" s="26"/>
      <c r="HJ498" s="26"/>
      <c r="HK498" s="26"/>
      <c r="HL498" s="26"/>
      <c r="HM498" s="26"/>
      <c r="HN498" s="26"/>
      <c r="HO498" s="26"/>
      <c r="HP498" s="26"/>
      <c r="HQ498" s="26"/>
      <c r="HR498" s="26"/>
      <c r="HS498" s="26"/>
      <c r="HT498" s="26"/>
      <c r="HU498" s="26"/>
      <c r="HV498" s="26"/>
      <c r="HW498" s="26"/>
      <c r="HX498" s="26"/>
      <c r="HY498" s="26"/>
      <c r="HZ498" s="26"/>
      <c r="IA498" s="26"/>
      <c r="IB498" s="26"/>
      <c r="IC498" s="26"/>
      <c r="ID498" s="26"/>
      <c r="IE498" s="26"/>
      <c r="IF498" s="26"/>
      <c r="IG498" s="26"/>
      <c r="IH498" s="26"/>
      <c r="II498" s="26"/>
      <c r="IJ498" s="26"/>
      <c r="IK498" s="26"/>
      <c r="IL498" s="26"/>
      <c r="IM498" s="26"/>
      <c r="IN498" s="26"/>
      <c r="IO498" s="26"/>
      <c r="IP498" s="26"/>
      <c r="IQ498" s="26"/>
      <c r="IR498" s="26"/>
      <c r="IS498" s="26"/>
      <c r="IT498" s="26"/>
      <c r="IU498" s="26"/>
      <c r="IV498" s="26"/>
    </row>
    <row r="499" spans="1:257" outlineLevel="2" x14ac:dyDescent="0.25">
      <c r="A499" s="38" t="s">
        <v>263</v>
      </c>
      <c r="B499" s="38">
        <v>16890463</v>
      </c>
      <c r="C499" s="38" t="s">
        <v>34</v>
      </c>
      <c r="D499" s="39" t="s">
        <v>205</v>
      </c>
      <c r="E499" s="42">
        <v>45568</v>
      </c>
      <c r="F499" s="38" t="s">
        <v>327</v>
      </c>
      <c r="G499" s="85">
        <v>1500000</v>
      </c>
      <c r="H499" s="2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6"/>
      <c r="AB499" s="26"/>
      <c r="AC499" s="26"/>
      <c r="AD499" s="26"/>
      <c r="AE499" s="26"/>
      <c r="AF499" s="26"/>
      <c r="AG499" s="26"/>
      <c r="AH499" s="26"/>
      <c r="AI499" s="26"/>
      <c r="AJ499" s="26"/>
      <c r="AK499" s="26"/>
      <c r="AL499" s="26"/>
      <c r="AM499" s="26"/>
      <c r="AN499" s="26"/>
      <c r="AO499" s="26"/>
      <c r="AP499" s="26"/>
      <c r="AQ499" s="26"/>
      <c r="AR499" s="26"/>
      <c r="AS499" s="26"/>
      <c r="AT499" s="26"/>
      <c r="AU499" s="26"/>
      <c r="AV499" s="26"/>
      <c r="AW499" s="26"/>
      <c r="AX499" s="26"/>
      <c r="AY499" s="26"/>
      <c r="AZ499" s="26"/>
      <c r="BA499" s="26"/>
      <c r="BB499" s="26"/>
      <c r="BC499" s="26"/>
      <c r="BD499" s="26"/>
      <c r="BE499" s="26"/>
      <c r="BF499" s="26"/>
      <c r="BG499" s="26"/>
      <c r="BH499" s="26"/>
      <c r="BI499" s="26"/>
      <c r="BJ499" s="26"/>
      <c r="BK499" s="26"/>
      <c r="BL499" s="26"/>
      <c r="BM499" s="26"/>
      <c r="BN499" s="26"/>
      <c r="BO499" s="26"/>
      <c r="BP499" s="26"/>
      <c r="BQ499" s="26"/>
      <c r="BR499" s="26"/>
      <c r="BS499" s="26"/>
      <c r="BT499" s="26"/>
      <c r="BU499" s="26"/>
      <c r="BV499" s="26"/>
      <c r="BW499" s="26"/>
      <c r="BX499" s="26"/>
      <c r="BY499" s="26"/>
      <c r="BZ499" s="26"/>
      <c r="CA499" s="26"/>
      <c r="CB499" s="26"/>
      <c r="CC499" s="26"/>
      <c r="CD499" s="26"/>
      <c r="CE499" s="26"/>
      <c r="CF499" s="26"/>
      <c r="CG499" s="26"/>
      <c r="CH499" s="26"/>
      <c r="CI499" s="26"/>
      <c r="CJ499" s="26"/>
      <c r="CK499" s="26"/>
      <c r="CL499" s="26"/>
      <c r="CM499" s="26"/>
      <c r="CN499" s="26"/>
      <c r="CO499" s="26"/>
      <c r="CP499" s="26"/>
      <c r="CQ499" s="26"/>
      <c r="CR499" s="26"/>
      <c r="CS499" s="26"/>
      <c r="CT499" s="26"/>
      <c r="CU499" s="26"/>
      <c r="CV499" s="26"/>
      <c r="CW499" s="26"/>
      <c r="CX499" s="26"/>
      <c r="CY499" s="26"/>
      <c r="CZ499" s="26"/>
      <c r="DA499" s="26"/>
      <c r="DB499" s="26"/>
      <c r="DC499" s="26"/>
      <c r="DD499" s="26"/>
      <c r="DE499" s="26"/>
      <c r="DF499" s="26"/>
      <c r="DG499" s="26"/>
      <c r="DH499" s="26"/>
      <c r="DI499" s="26"/>
      <c r="DJ499" s="26"/>
      <c r="DK499" s="26"/>
      <c r="DL499" s="26"/>
      <c r="DM499" s="26"/>
      <c r="DN499" s="26"/>
      <c r="DO499" s="26"/>
      <c r="DP499" s="26"/>
      <c r="DQ499" s="26"/>
      <c r="DR499" s="26"/>
      <c r="DS499" s="26"/>
      <c r="DT499" s="26"/>
      <c r="DU499" s="26"/>
      <c r="DV499" s="26"/>
      <c r="DW499" s="26"/>
      <c r="DX499" s="26"/>
      <c r="DY499" s="26"/>
      <c r="DZ499" s="26"/>
      <c r="EA499" s="26"/>
      <c r="EB499" s="26"/>
      <c r="EC499" s="26"/>
      <c r="ED499" s="26"/>
      <c r="EE499" s="26"/>
      <c r="EF499" s="26"/>
      <c r="EG499" s="26"/>
      <c r="EH499" s="26"/>
      <c r="EI499" s="26"/>
      <c r="EJ499" s="26"/>
      <c r="EK499" s="26"/>
      <c r="EL499" s="26"/>
      <c r="EM499" s="26"/>
      <c r="EN499" s="26"/>
      <c r="EO499" s="26"/>
      <c r="EP499" s="26"/>
      <c r="EQ499" s="26"/>
      <c r="ER499" s="26"/>
      <c r="ES499" s="26"/>
      <c r="ET499" s="26"/>
      <c r="EU499" s="26"/>
      <c r="EV499" s="26"/>
      <c r="EW499" s="26"/>
      <c r="EX499" s="26"/>
      <c r="EY499" s="26"/>
      <c r="EZ499" s="26"/>
      <c r="FA499" s="26"/>
      <c r="FB499" s="26"/>
      <c r="FC499" s="26"/>
      <c r="FD499" s="26"/>
      <c r="FE499" s="26"/>
      <c r="FF499" s="26"/>
      <c r="FG499" s="26"/>
      <c r="FH499" s="26"/>
      <c r="FI499" s="26"/>
      <c r="FJ499" s="26"/>
      <c r="FK499" s="26"/>
      <c r="FL499" s="26"/>
      <c r="FM499" s="26"/>
      <c r="FN499" s="26"/>
      <c r="FO499" s="26"/>
      <c r="FP499" s="26"/>
      <c r="FQ499" s="26"/>
      <c r="FR499" s="26"/>
      <c r="FS499" s="26"/>
      <c r="FT499" s="26"/>
      <c r="FU499" s="26"/>
      <c r="FV499" s="26"/>
      <c r="FW499" s="26"/>
      <c r="FX499" s="26"/>
      <c r="FY499" s="26"/>
      <c r="FZ499" s="26"/>
      <c r="GA499" s="26"/>
      <c r="GB499" s="26"/>
      <c r="GC499" s="26"/>
      <c r="GD499" s="26"/>
      <c r="GE499" s="26"/>
      <c r="GF499" s="26"/>
      <c r="GG499" s="26"/>
      <c r="GH499" s="26"/>
      <c r="GI499" s="26"/>
      <c r="GJ499" s="26"/>
      <c r="GK499" s="26"/>
      <c r="GL499" s="26"/>
      <c r="GM499" s="26"/>
      <c r="GN499" s="26"/>
      <c r="GO499" s="26"/>
      <c r="GP499" s="26"/>
      <c r="GQ499" s="26"/>
      <c r="GR499" s="26"/>
      <c r="GS499" s="26"/>
      <c r="GT499" s="26"/>
      <c r="GU499" s="26"/>
      <c r="GV499" s="26"/>
      <c r="GW499" s="26"/>
      <c r="GX499" s="26"/>
      <c r="GY499" s="26"/>
      <c r="GZ499" s="26"/>
      <c r="HA499" s="26"/>
      <c r="HB499" s="26"/>
      <c r="HC499" s="26"/>
      <c r="HD499" s="26"/>
      <c r="HE499" s="26"/>
      <c r="HF499" s="26"/>
      <c r="HG499" s="26"/>
      <c r="HH499" s="26"/>
      <c r="HI499" s="26"/>
      <c r="HJ499" s="26"/>
      <c r="HK499" s="26"/>
      <c r="HL499" s="26"/>
      <c r="HM499" s="26"/>
      <c r="HN499" s="26"/>
      <c r="HO499" s="26"/>
      <c r="HP499" s="26"/>
      <c r="HQ499" s="26"/>
      <c r="HR499" s="26"/>
      <c r="HS499" s="26"/>
      <c r="HT499" s="26"/>
      <c r="HU499" s="26"/>
      <c r="HV499" s="26"/>
      <c r="HW499" s="26"/>
      <c r="HX499" s="26"/>
      <c r="HY499" s="26"/>
      <c r="HZ499" s="26"/>
      <c r="IA499" s="26"/>
      <c r="IB499" s="26"/>
      <c r="IC499" s="26"/>
      <c r="ID499" s="26"/>
      <c r="IE499" s="26"/>
      <c r="IF499" s="26"/>
      <c r="IG499" s="26"/>
      <c r="IH499" s="26"/>
      <c r="II499" s="26"/>
      <c r="IJ499" s="26"/>
      <c r="IK499" s="26"/>
      <c r="IL499" s="26"/>
      <c r="IM499" s="26"/>
      <c r="IN499" s="26"/>
      <c r="IO499" s="26"/>
      <c r="IP499" s="26"/>
      <c r="IQ499" s="26"/>
      <c r="IR499" s="26"/>
      <c r="IS499" s="26"/>
      <c r="IT499" s="26"/>
      <c r="IU499" s="26"/>
      <c r="IV499" s="26"/>
    </row>
    <row r="500" spans="1:257" outlineLevel="2" x14ac:dyDescent="0.25">
      <c r="A500" s="36" t="s">
        <v>527</v>
      </c>
      <c r="B500" s="38"/>
      <c r="C500" s="38"/>
      <c r="D500" s="39"/>
      <c r="E500" s="42"/>
      <c r="F500" s="38"/>
      <c r="G500" s="85">
        <f>SUBTOTAL(9,G499:G499)</f>
        <v>1500000</v>
      </c>
      <c r="H500" s="2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6"/>
      <c r="AB500" s="26"/>
      <c r="AC500" s="26"/>
      <c r="AD500" s="26"/>
      <c r="AE500" s="26"/>
      <c r="AF500" s="26"/>
      <c r="AG500" s="26"/>
      <c r="AH500" s="26"/>
      <c r="AI500" s="26"/>
      <c r="AJ500" s="26"/>
      <c r="AK500" s="26"/>
      <c r="AL500" s="26"/>
      <c r="AM500" s="26"/>
      <c r="AN500" s="26"/>
      <c r="AO500" s="26"/>
      <c r="AP500" s="26"/>
      <c r="AQ500" s="26"/>
      <c r="AR500" s="26"/>
      <c r="AS500" s="26"/>
      <c r="AT500" s="26"/>
      <c r="AU500" s="26"/>
      <c r="AV500" s="26"/>
      <c r="AW500" s="26"/>
      <c r="AX500" s="26"/>
      <c r="AY500" s="26"/>
      <c r="AZ500" s="26"/>
      <c r="BA500" s="26"/>
      <c r="BB500" s="26"/>
      <c r="BC500" s="26"/>
      <c r="BD500" s="26"/>
      <c r="BE500" s="26"/>
      <c r="BF500" s="26"/>
      <c r="BG500" s="26"/>
      <c r="BH500" s="26"/>
      <c r="BI500" s="26"/>
      <c r="BJ500" s="26"/>
      <c r="BK500" s="26"/>
      <c r="BL500" s="26"/>
      <c r="BM500" s="26"/>
      <c r="BN500" s="26"/>
      <c r="BO500" s="26"/>
      <c r="BP500" s="26"/>
      <c r="BQ500" s="26"/>
      <c r="BR500" s="26"/>
      <c r="BS500" s="26"/>
      <c r="BT500" s="26"/>
      <c r="BU500" s="26"/>
      <c r="BV500" s="26"/>
      <c r="BW500" s="26"/>
      <c r="BX500" s="26"/>
      <c r="BY500" s="26"/>
      <c r="BZ500" s="26"/>
      <c r="CA500" s="26"/>
      <c r="CB500" s="26"/>
      <c r="CC500" s="26"/>
      <c r="CD500" s="26"/>
      <c r="CE500" s="26"/>
      <c r="CF500" s="26"/>
      <c r="CG500" s="26"/>
      <c r="CH500" s="26"/>
      <c r="CI500" s="26"/>
      <c r="CJ500" s="26"/>
      <c r="CK500" s="26"/>
      <c r="CL500" s="26"/>
      <c r="CM500" s="26"/>
      <c r="CN500" s="26"/>
      <c r="CO500" s="26"/>
      <c r="CP500" s="26"/>
      <c r="CQ500" s="26"/>
      <c r="CR500" s="26"/>
      <c r="CS500" s="26"/>
      <c r="CT500" s="26"/>
      <c r="CU500" s="26"/>
      <c r="CV500" s="26"/>
      <c r="CW500" s="26"/>
      <c r="CX500" s="26"/>
      <c r="CY500" s="26"/>
      <c r="CZ500" s="26"/>
      <c r="DA500" s="26"/>
      <c r="DB500" s="26"/>
      <c r="DC500" s="26"/>
      <c r="DD500" s="26"/>
      <c r="DE500" s="26"/>
      <c r="DF500" s="26"/>
      <c r="DG500" s="26"/>
      <c r="DH500" s="26"/>
      <c r="DI500" s="26"/>
      <c r="DJ500" s="26"/>
      <c r="DK500" s="26"/>
      <c r="DL500" s="26"/>
      <c r="DM500" s="26"/>
      <c r="DN500" s="26"/>
      <c r="DO500" s="26"/>
      <c r="DP500" s="26"/>
      <c r="DQ500" s="26"/>
      <c r="DR500" s="26"/>
      <c r="DS500" s="26"/>
      <c r="DT500" s="26"/>
      <c r="DU500" s="26"/>
      <c r="DV500" s="26"/>
      <c r="DW500" s="26"/>
      <c r="DX500" s="26"/>
      <c r="DY500" s="26"/>
      <c r="DZ500" s="26"/>
      <c r="EA500" s="26"/>
      <c r="EB500" s="26"/>
      <c r="EC500" s="26"/>
      <c r="ED500" s="26"/>
      <c r="EE500" s="26"/>
      <c r="EF500" s="26"/>
      <c r="EG500" s="26"/>
      <c r="EH500" s="26"/>
      <c r="EI500" s="26"/>
      <c r="EJ500" s="26"/>
      <c r="EK500" s="26"/>
      <c r="EL500" s="26"/>
      <c r="EM500" s="26"/>
      <c r="EN500" s="26"/>
      <c r="EO500" s="26"/>
      <c r="EP500" s="26"/>
      <c r="EQ500" s="26"/>
      <c r="ER500" s="26"/>
      <c r="ES500" s="26"/>
      <c r="ET500" s="26"/>
      <c r="EU500" s="26"/>
      <c r="EV500" s="26"/>
      <c r="EW500" s="26"/>
      <c r="EX500" s="26"/>
      <c r="EY500" s="26"/>
      <c r="EZ500" s="26"/>
      <c r="FA500" s="26"/>
      <c r="FB500" s="26"/>
      <c r="FC500" s="26"/>
      <c r="FD500" s="26"/>
      <c r="FE500" s="26"/>
      <c r="FF500" s="26"/>
      <c r="FG500" s="26"/>
      <c r="FH500" s="26"/>
      <c r="FI500" s="26"/>
      <c r="FJ500" s="26"/>
      <c r="FK500" s="26"/>
      <c r="FL500" s="26"/>
      <c r="FM500" s="26"/>
      <c r="FN500" s="26"/>
      <c r="FO500" s="26"/>
      <c r="FP500" s="26"/>
      <c r="FQ500" s="26"/>
      <c r="FR500" s="26"/>
      <c r="FS500" s="26"/>
      <c r="FT500" s="26"/>
      <c r="FU500" s="26"/>
      <c r="FV500" s="26"/>
      <c r="FW500" s="26"/>
      <c r="FX500" s="26"/>
      <c r="FY500" s="26"/>
      <c r="FZ500" s="26"/>
      <c r="GA500" s="26"/>
      <c r="GB500" s="26"/>
      <c r="GC500" s="26"/>
      <c r="GD500" s="26"/>
      <c r="GE500" s="26"/>
      <c r="GF500" s="26"/>
      <c r="GG500" s="26"/>
      <c r="GH500" s="26"/>
      <c r="GI500" s="26"/>
      <c r="GJ500" s="26"/>
      <c r="GK500" s="26"/>
      <c r="GL500" s="26"/>
      <c r="GM500" s="26"/>
      <c r="GN500" s="26"/>
      <c r="GO500" s="26"/>
      <c r="GP500" s="26"/>
      <c r="GQ500" s="26"/>
      <c r="GR500" s="26"/>
      <c r="GS500" s="26"/>
      <c r="GT500" s="26"/>
      <c r="GU500" s="26"/>
      <c r="GV500" s="26"/>
      <c r="GW500" s="26"/>
      <c r="GX500" s="26"/>
      <c r="GY500" s="26"/>
      <c r="GZ500" s="26"/>
      <c r="HA500" s="26"/>
      <c r="HB500" s="26"/>
      <c r="HC500" s="26"/>
      <c r="HD500" s="26"/>
      <c r="HE500" s="26"/>
      <c r="HF500" s="26"/>
      <c r="HG500" s="26"/>
      <c r="HH500" s="26"/>
      <c r="HI500" s="26"/>
      <c r="HJ500" s="26"/>
      <c r="HK500" s="26"/>
      <c r="HL500" s="26"/>
      <c r="HM500" s="26"/>
      <c r="HN500" s="26"/>
      <c r="HO500" s="26"/>
      <c r="HP500" s="26"/>
      <c r="HQ500" s="26"/>
      <c r="HR500" s="26"/>
      <c r="HS500" s="26"/>
      <c r="HT500" s="26"/>
      <c r="HU500" s="26"/>
      <c r="HV500" s="26"/>
      <c r="HW500" s="26"/>
      <c r="HX500" s="26"/>
      <c r="HY500" s="26"/>
      <c r="HZ500" s="26"/>
      <c r="IA500" s="26"/>
      <c r="IB500" s="26"/>
      <c r="IC500" s="26"/>
      <c r="ID500" s="26"/>
      <c r="IE500" s="26"/>
      <c r="IF500" s="26"/>
      <c r="IG500" s="26"/>
      <c r="IH500" s="26"/>
      <c r="II500" s="26"/>
      <c r="IJ500" s="26"/>
      <c r="IK500" s="26"/>
      <c r="IL500" s="26"/>
      <c r="IM500" s="26"/>
      <c r="IN500" s="26"/>
      <c r="IO500" s="26"/>
      <c r="IP500" s="26"/>
      <c r="IQ500" s="26"/>
      <c r="IR500" s="26"/>
      <c r="IS500" s="26"/>
      <c r="IT500" s="26"/>
      <c r="IU500" s="26"/>
      <c r="IV500" s="26"/>
    </row>
    <row r="501" spans="1:257" outlineLevel="2" x14ac:dyDescent="0.25">
      <c r="A501" s="38" t="s">
        <v>437</v>
      </c>
      <c r="B501" s="38" t="s">
        <v>438</v>
      </c>
      <c r="C501" s="38" t="s">
        <v>34</v>
      </c>
      <c r="D501" s="39" t="s">
        <v>439</v>
      </c>
      <c r="E501" s="42">
        <v>45539</v>
      </c>
      <c r="F501" s="38">
        <v>332339</v>
      </c>
      <c r="G501" s="85">
        <v>821988</v>
      </c>
      <c r="H501" s="2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  <c r="AB501" s="26"/>
      <c r="AC501" s="26"/>
      <c r="AD501" s="26"/>
      <c r="AE501" s="26"/>
      <c r="AF501" s="26"/>
      <c r="AG501" s="26"/>
      <c r="AH501" s="26"/>
      <c r="AI501" s="26"/>
      <c r="AJ501" s="26"/>
      <c r="AK501" s="26"/>
      <c r="AL501" s="26"/>
      <c r="AM501" s="26"/>
      <c r="AN501" s="26"/>
      <c r="AO501" s="26"/>
      <c r="AP501" s="26"/>
      <c r="AQ501" s="26"/>
      <c r="AR501" s="26"/>
      <c r="AS501" s="26"/>
      <c r="AT501" s="26"/>
      <c r="AU501" s="26"/>
      <c r="AV501" s="26"/>
      <c r="AW501" s="26"/>
      <c r="AX501" s="26"/>
      <c r="AY501" s="26"/>
      <c r="AZ501" s="26"/>
      <c r="BA501" s="26"/>
      <c r="BB501" s="26"/>
      <c r="BC501" s="26"/>
      <c r="BD501" s="26"/>
      <c r="BE501" s="26"/>
      <c r="BF501" s="26"/>
      <c r="BG501" s="26"/>
      <c r="BH501" s="26"/>
      <c r="BI501" s="26"/>
      <c r="BJ501" s="26"/>
      <c r="BK501" s="26"/>
      <c r="BL501" s="26"/>
      <c r="BM501" s="26"/>
      <c r="BN501" s="26"/>
      <c r="BO501" s="26"/>
      <c r="BP501" s="26"/>
      <c r="BQ501" s="26"/>
      <c r="BR501" s="26"/>
      <c r="BS501" s="26"/>
      <c r="BT501" s="26"/>
      <c r="BU501" s="26"/>
      <c r="BV501" s="26"/>
      <c r="BW501" s="26"/>
      <c r="BX501" s="26"/>
      <c r="BY501" s="26"/>
      <c r="BZ501" s="26"/>
      <c r="CA501" s="26"/>
      <c r="CB501" s="26"/>
      <c r="CC501" s="26"/>
      <c r="CD501" s="26"/>
      <c r="CE501" s="26"/>
      <c r="CF501" s="26"/>
      <c r="CG501" s="26"/>
      <c r="CH501" s="26"/>
      <c r="CI501" s="26"/>
      <c r="CJ501" s="26"/>
      <c r="CK501" s="26"/>
      <c r="CL501" s="26"/>
      <c r="CM501" s="26"/>
      <c r="CN501" s="26"/>
      <c r="CO501" s="26"/>
      <c r="CP501" s="26"/>
      <c r="CQ501" s="26"/>
      <c r="CR501" s="26"/>
      <c r="CS501" s="26"/>
      <c r="CT501" s="26"/>
      <c r="CU501" s="26"/>
      <c r="CV501" s="26"/>
      <c r="CW501" s="26"/>
      <c r="CX501" s="26"/>
      <c r="CY501" s="26"/>
      <c r="CZ501" s="26"/>
      <c r="DA501" s="26"/>
      <c r="DB501" s="26"/>
      <c r="DC501" s="26"/>
      <c r="DD501" s="26"/>
      <c r="DE501" s="26"/>
      <c r="DF501" s="26"/>
      <c r="DG501" s="26"/>
      <c r="DH501" s="26"/>
      <c r="DI501" s="26"/>
      <c r="DJ501" s="26"/>
      <c r="DK501" s="26"/>
      <c r="DL501" s="26"/>
      <c r="DM501" s="26"/>
      <c r="DN501" s="26"/>
      <c r="DO501" s="26"/>
      <c r="DP501" s="26"/>
      <c r="DQ501" s="26"/>
      <c r="DR501" s="26"/>
      <c r="DS501" s="26"/>
      <c r="DT501" s="26"/>
      <c r="DU501" s="26"/>
      <c r="DV501" s="26"/>
      <c r="DW501" s="26"/>
      <c r="DX501" s="26"/>
      <c r="DY501" s="26"/>
      <c r="DZ501" s="26"/>
      <c r="EA501" s="26"/>
      <c r="EB501" s="26"/>
      <c r="EC501" s="26"/>
      <c r="ED501" s="26"/>
      <c r="EE501" s="26"/>
      <c r="EF501" s="26"/>
      <c r="EG501" s="26"/>
      <c r="EH501" s="26"/>
      <c r="EI501" s="26"/>
      <c r="EJ501" s="26"/>
      <c r="EK501" s="26"/>
      <c r="EL501" s="26"/>
      <c r="EM501" s="26"/>
      <c r="EN501" s="26"/>
      <c r="EO501" s="26"/>
      <c r="EP501" s="26"/>
      <c r="EQ501" s="26"/>
      <c r="ER501" s="26"/>
      <c r="ES501" s="26"/>
      <c r="ET501" s="26"/>
      <c r="EU501" s="26"/>
      <c r="EV501" s="26"/>
      <c r="EW501" s="26"/>
      <c r="EX501" s="26"/>
      <c r="EY501" s="26"/>
      <c r="EZ501" s="26"/>
      <c r="FA501" s="26"/>
      <c r="FB501" s="26"/>
      <c r="FC501" s="26"/>
      <c r="FD501" s="26"/>
      <c r="FE501" s="26"/>
      <c r="FF501" s="26"/>
      <c r="FG501" s="26"/>
      <c r="FH501" s="26"/>
      <c r="FI501" s="26"/>
      <c r="FJ501" s="26"/>
      <c r="FK501" s="26"/>
      <c r="FL501" s="26"/>
      <c r="FM501" s="26"/>
      <c r="FN501" s="26"/>
      <c r="FO501" s="26"/>
      <c r="FP501" s="26"/>
      <c r="FQ501" s="26"/>
      <c r="FR501" s="26"/>
      <c r="FS501" s="26"/>
      <c r="FT501" s="26"/>
      <c r="FU501" s="26"/>
      <c r="FV501" s="26"/>
      <c r="FW501" s="26"/>
      <c r="FX501" s="26"/>
      <c r="FY501" s="26"/>
      <c r="FZ501" s="26"/>
      <c r="GA501" s="26"/>
      <c r="GB501" s="26"/>
      <c r="GC501" s="26"/>
      <c r="GD501" s="26"/>
      <c r="GE501" s="26"/>
      <c r="GF501" s="26"/>
      <c r="GG501" s="26"/>
      <c r="GH501" s="26"/>
      <c r="GI501" s="26"/>
      <c r="GJ501" s="26"/>
      <c r="GK501" s="26"/>
      <c r="GL501" s="26"/>
      <c r="GM501" s="26"/>
      <c r="GN501" s="26"/>
      <c r="GO501" s="26"/>
      <c r="GP501" s="26"/>
      <c r="GQ501" s="26"/>
      <c r="GR501" s="26"/>
      <c r="GS501" s="26"/>
      <c r="GT501" s="26"/>
      <c r="GU501" s="26"/>
      <c r="GV501" s="26"/>
      <c r="GW501" s="26"/>
      <c r="GX501" s="26"/>
      <c r="GY501" s="26"/>
      <c r="GZ501" s="26"/>
      <c r="HA501" s="26"/>
      <c r="HB501" s="26"/>
      <c r="HC501" s="26"/>
      <c r="HD501" s="26"/>
      <c r="HE501" s="26"/>
      <c r="HF501" s="26"/>
      <c r="HG501" s="26"/>
      <c r="HH501" s="26"/>
      <c r="HI501" s="26"/>
      <c r="HJ501" s="26"/>
      <c r="HK501" s="26"/>
      <c r="HL501" s="26"/>
      <c r="HM501" s="26"/>
      <c r="HN501" s="26"/>
      <c r="HO501" s="26"/>
      <c r="HP501" s="26"/>
      <c r="HQ501" s="26"/>
      <c r="HR501" s="26"/>
      <c r="HS501" s="26"/>
      <c r="HT501" s="26"/>
      <c r="HU501" s="26"/>
      <c r="HV501" s="26"/>
      <c r="HW501" s="26"/>
      <c r="HX501" s="26"/>
      <c r="HY501" s="26"/>
      <c r="HZ501" s="26"/>
      <c r="IA501" s="26"/>
      <c r="IB501" s="26"/>
      <c r="IC501" s="26"/>
      <c r="ID501" s="26"/>
      <c r="IE501" s="26"/>
      <c r="IF501" s="26"/>
      <c r="IG501" s="26"/>
      <c r="IH501" s="26"/>
      <c r="II501" s="26"/>
      <c r="IJ501" s="26"/>
      <c r="IK501" s="26"/>
      <c r="IL501" s="26"/>
      <c r="IM501" s="26"/>
      <c r="IN501" s="26"/>
      <c r="IO501" s="26"/>
      <c r="IP501" s="26"/>
      <c r="IQ501" s="26"/>
      <c r="IR501" s="26"/>
      <c r="IS501" s="26"/>
      <c r="IT501" s="26"/>
      <c r="IU501" s="26"/>
      <c r="IV501" s="26"/>
    </row>
    <row r="502" spans="1:257" outlineLevel="2" x14ac:dyDescent="0.25">
      <c r="A502" s="38" t="s">
        <v>437</v>
      </c>
      <c r="B502" s="38" t="s">
        <v>438</v>
      </c>
      <c r="C502" s="38" t="s">
        <v>34</v>
      </c>
      <c r="D502" s="39" t="s">
        <v>439</v>
      </c>
      <c r="E502" s="42">
        <v>45511</v>
      </c>
      <c r="F502" s="38">
        <v>330353</v>
      </c>
      <c r="G502" s="85">
        <v>395875</v>
      </c>
      <c r="H502" s="2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6"/>
      <c r="AB502" s="26"/>
      <c r="AC502" s="26"/>
      <c r="AD502" s="26"/>
      <c r="AE502" s="26"/>
      <c r="AF502" s="26"/>
      <c r="AG502" s="26"/>
      <c r="AH502" s="26"/>
      <c r="AI502" s="26"/>
      <c r="AJ502" s="26"/>
      <c r="AK502" s="26"/>
      <c r="AL502" s="26"/>
      <c r="AM502" s="26"/>
      <c r="AN502" s="26"/>
      <c r="AO502" s="26"/>
      <c r="AP502" s="26"/>
      <c r="AQ502" s="26"/>
      <c r="AR502" s="26"/>
      <c r="AS502" s="26"/>
      <c r="AT502" s="26"/>
      <c r="AU502" s="26"/>
      <c r="AV502" s="26"/>
      <c r="AW502" s="26"/>
      <c r="AX502" s="26"/>
      <c r="AY502" s="26"/>
      <c r="AZ502" s="26"/>
      <c r="BA502" s="26"/>
      <c r="BB502" s="26"/>
      <c r="BC502" s="26"/>
      <c r="BD502" s="26"/>
      <c r="BE502" s="26"/>
      <c r="BF502" s="26"/>
      <c r="BG502" s="26"/>
      <c r="BH502" s="26"/>
      <c r="BI502" s="26"/>
      <c r="BJ502" s="26"/>
      <c r="BK502" s="26"/>
      <c r="BL502" s="26"/>
      <c r="BM502" s="26"/>
      <c r="BN502" s="26"/>
      <c r="BO502" s="26"/>
      <c r="BP502" s="26"/>
      <c r="BQ502" s="26"/>
      <c r="BR502" s="26"/>
      <c r="BS502" s="26"/>
      <c r="BT502" s="26"/>
      <c r="BU502" s="26"/>
      <c r="BV502" s="26"/>
      <c r="BW502" s="26"/>
      <c r="BX502" s="26"/>
      <c r="BY502" s="26"/>
      <c r="BZ502" s="26"/>
      <c r="CA502" s="26"/>
      <c r="CB502" s="26"/>
      <c r="CC502" s="26"/>
      <c r="CD502" s="26"/>
      <c r="CE502" s="26"/>
      <c r="CF502" s="26"/>
      <c r="CG502" s="26"/>
      <c r="CH502" s="26"/>
      <c r="CI502" s="26"/>
      <c r="CJ502" s="26"/>
      <c r="CK502" s="26"/>
      <c r="CL502" s="26"/>
      <c r="CM502" s="26"/>
      <c r="CN502" s="26"/>
      <c r="CO502" s="26"/>
      <c r="CP502" s="26"/>
      <c r="CQ502" s="26"/>
      <c r="CR502" s="26"/>
      <c r="CS502" s="26"/>
      <c r="CT502" s="26"/>
      <c r="CU502" s="26"/>
      <c r="CV502" s="26"/>
      <c r="CW502" s="26"/>
      <c r="CX502" s="26"/>
      <c r="CY502" s="26"/>
      <c r="CZ502" s="26"/>
      <c r="DA502" s="26"/>
      <c r="DB502" s="26"/>
      <c r="DC502" s="26"/>
      <c r="DD502" s="26"/>
      <c r="DE502" s="26"/>
      <c r="DF502" s="26"/>
      <c r="DG502" s="26"/>
      <c r="DH502" s="26"/>
      <c r="DI502" s="26"/>
      <c r="DJ502" s="26"/>
      <c r="DK502" s="26"/>
      <c r="DL502" s="26"/>
      <c r="DM502" s="26"/>
      <c r="DN502" s="26"/>
      <c r="DO502" s="26"/>
      <c r="DP502" s="26"/>
      <c r="DQ502" s="26"/>
      <c r="DR502" s="26"/>
      <c r="DS502" s="26"/>
      <c r="DT502" s="26"/>
      <c r="DU502" s="26"/>
      <c r="DV502" s="26"/>
      <c r="DW502" s="26"/>
      <c r="DX502" s="26"/>
      <c r="DY502" s="26"/>
      <c r="DZ502" s="26"/>
      <c r="EA502" s="26"/>
      <c r="EB502" s="26"/>
      <c r="EC502" s="26"/>
      <c r="ED502" s="26"/>
      <c r="EE502" s="26"/>
      <c r="EF502" s="26"/>
      <c r="EG502" s="26"/>
      <c r="EH502" s="26"/>
      <c r="EI502" s="26"/>
      <c r="EJ502" s="26"/>
      <c r="EK502" s="26"/>
      <c r="EL502" s="26"/>
      <c r="EM502" s="26"/>
      <c r="EN502" s="26"/>
      <c r="EO502" s="26"/>
      <c r="EP502" s="26"/>
      <c r="EQ502" s="26"/>
      <c r="ER502" s="26"/>
      <c r="ES502" s="26"/>
      <c r="ET502" s="26"/>
      <c r="EU502" s="26"/>
      <c r="EV502" s="26"/>
      <c r="EW502" s="26"/>
      <c r="EX502" s="26"/>
      <c r="EY502" s="26"/>
      <c r="EZ502" s="26"/>
      <c r="FA502" s="26"/>
      <c r="FB502" s="26"/>
      <c r="FC502" s="26"/>
      <c r="FD502" s="26"/>
      <c r="FE502" s="26"/>
      <c r="FF502" s="26"/>
      <c r="FG502" s="26"/>
      <c r="FH502" s="26"/>
      <c r="FI502" s="26"/>
      <c r="FJ502" s="26"/>
      <c r="FK502" s="26"/>
      <c r="FL502" s="26"/>
      <c r="FM502" s="26"/>
      <c r="FN502" s="26"/>
      <c r="FO502" s="26"/>
      <c r="FP502" s="26"/>
      <c r="FQ502" s="26"/>
      <c r="FR502" s="26"/>
      <c r="FS502" s="26"/>
      <c r="FT502" s="26"/>
      <c r="FU502" s="26"/>
      <c r="FV502" s="26"/>
      <c r="FW502" s="26"/>
      <c r="FX502" s="26"/>
      <c r="FY502" s="26"/>
      <c r="FZ502" s="26"/>
      <c r="GA502" s="26"/>
      <c r="GB502" s="26"/>
      <c r="GC502" s="26"/>
      <c r="GD502" s="26"/>
      <c r="GE502" s="26"/>
      <c r="GF502" s="26"/>
      <c r="GG502" s="26"/>
      <c r="GH502" s="26"/>
      <c r="GI502" s="26"/>
      <c r="GJ502" s="26"/>
      <c r="GK502" s="26"/>
      <c r="GL502" s="26"/>
      <c r="GM502" s="26"/>
      <c r="GN502" s="26"/>
      <c r="GO502" s="26"/>
      <c r="GP502" s="26"/>
      <c r="GQ502" s="26"/>
      <c r="GR502" s="26"/>
      <c r="GS502" s="26"/>
      <c r="GT502" s="26"/>
      <c r="GU502" s="26"/>
      <c r="GV502" s="26"/>
      <c r="GW502" s="26"/>
      <c r="GX502" s="26"/>
      <c r="GY502" s="26"/>
      <c r="GZ502" s="26"/>
      <c r="HA502" s="26"/>
      <c r="HB502" s="26"/>
      <c r="HC502" s="26"/>
      <c r="HD502" s="26"/>
      <c r="HE502" s="26"/>
      <c r="HF502" s="26"/>
      <c r="HG502" s="26"/>
      <c r="HH502" s="26"/>
      <c r="HI502" s="26"/>
      <c r="HJ502" s="26"/>
      <c r="HK502" s="26"/>
      <c r="HL502" s="26"/>
      <c r="HM502" s="26"/>
      <c r="HN502" s="26"/>
      <c r="HO502" s="26"/>
      <c r="HP502" s="26"/>
      <c r="HQ502" s="26"/>
      <c r="HR502" s="26"/>
      <c r="HS502" s="26"/>
      <c r="HT502" s="26"/>
      <c r="HU502" s="26"/>
      <c r="HV502" s="26"/>
      <c r="HW502" s="26"/>
      <c r="HX502" s="26"/>
      <c r="HY502" s="26"/>
      <c r="HZ502" s="26"/>
      <c r="IA502" s="26"/>
      <c r="IB502" s="26"/>
      <c r="IC502" s="26"/>
      <c r="ID502" s="26"/>
      <c r="IE502" s="26"/>
      <c r="IF502" s="26"/>
      <c r="IG502" s="26"/>
      <c r="IH502" s="26"/>
      <c r="II502" s="26"/>
      <c r="IJ502" s="26"/>
      <c r="IK502" s="26"/>
      <c r="IL502" s="26"/>
      <c r="IM502" s="26"/>
      <c r="IN502" s="26"/>
      <c r="IO502" s="26"/>
      <c r="IP502" s="26"/>
      <c r="IQ502" s="26"/>
      <c r="IR502" s="26"/>
      <c r="IS502" s="26"/>
      <c r="IT502" s="26"/>
      <c r="IU502" s="26"/>
      <c r="IV502" s="26"/>
    </row>
    <row r="503" spans="1:257" outlineLevel="2" x14ac:dyDescent="0.25">
      <c r="A503" s="36" t="s">
        <v>528</v>
      </c>
      <c r="B503" s="38"/>
      <c r="C503" s="38"/>
      <c r="D503" s="39"/>
      <c r="E503" s="42"/>
      <c r="F503" s="38"/>
      <c r="G503" s="85">
        <f>SUBTOTAL(9,G501:G502)</f>
        <v>1217863</v>
      </c>
      <c r="H503" s="2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6"/>
      <c r="AB503" s="26"/>
      <c r="AC503" s="26"/>
      <c r="AD503" s="26"/>
      <c r="AE503" s="26"/>
      <c r="AF503" s="26"/>
      <c r="AG503" s="26"/>
      <c r="AH503" s="26"/>
      <c r="AI503" s="26"/>
      <c r="AJ503" s="26"/>
      <c r="AK503" s="26"/>
      <c r="AL503" s="26"/>
      <c r="AM503" s="26"/>
      <c r="AN503" s="26"/>
      <c r="AO503" s="26"/>
      <c r="AP503" s="26"/>
      <c r="AQ503" s="26"/>
      <c r="AR503" s="26"/>
      <c r="AS503" s="26"/>
      <c r="AT503" s="26"/>
      <c r="AU503" s="26"/>
      <c r="AV503" s="26"/>
      <c r="AW503" s="26"/>
      <c r="AX503" s="26"/>
      <c r="AY503" s="26"/>
      <c r="AZ503" s="26"/>
      <c r="BA503" s="26"/>
      <c r="BB503" s="26"/>
      <c r="BC503" s="26"/>
      <c r="BD503" s="26"/>
      <c r="BE503" s="26"/>
      <c r="BF503" s="26"/>
      <c r="BG503" s="26"/>
      <c r="BH503" s="26"/>
      <c r="BI503" s="26"/>
      <c r="BJ503" s="26"/>
      <c r="BK503" s="26"/>
      <c r="BL503" s="26"/>
      <c r="BM503" s="26"/>
      <c r="BN503" s="26"/>
      <c r="BO503" s="26"/>
      <c r="BP503" s="26"/>
      <c r="BQ503" s="26"/>
      <c r="BR503" s="26"/>
      <c r="BS503" s="26"/>
      <c r="BT503" s="26"/>
      <c r="BU503" s="26"/>
      <c r="BV503" s="26"/>
      <c r="BW503" s="26"/>
      <c r="BX503" s="26"/>
      <c r="BY503" s="26"/>
      <c r="BZ503" s="26"/>
      <c r="CA503" s="26"/>
      <c r="CB503" s="26"/>
      <c r="CC503" s="26"/>
      <c r="CD503" s="26"/>
      <c r="CE503" s="26"/>
      <c r="CF503" s="26"/>
      <c r="CG503" s="26"/>
      <c r="CH503" s="26"/>
      <c r="CI503" s="26"/>
      <c r="CJ503" s="26"/>
      <c r="CK503" s="26"/>
      <c r="CL503" s="26"/>
      <c r="CM503" s="26"/>
      <c r="CN503" s="26"/>
      <c r="CO503" s="26"/>
      <c r="CP503" s="26"/>
      <c r="CQ503" s="26"/>
      <c r="CR503" s="26"/>
      <c r="CS503" s="26"/>
      <c r="CT503" s="26"/>
      <c r="CU503" s="26"/>
      <c r="CV503" s="26"/>
      <c r="CW503" s="26"/>
      <c r="CX503" s="26"/>
      <c r="CY503" s="26"/>
      <c r="CZ503" s="26"/>
      <c r="DA503" s="26"/>
      <c r="DB503" s="26"/>
      <c r="DC503" s="26"/>
      <c r="DD503" s="26"/>
      <c r="DE503" s="26"/>
      <c r="DF503" s="26"/>
      <c r="DG503" s="26"/>
      <c r="DH503" s="26"/>
      <c r="DI503" s="26"/>
      <c r="DJ503" s="26"/>
      <c r="DK503" s="26"/>
      <c r="DL503" s="26"/>
      <c r="DM503" s="26"/>
      <c r="DN503" s="26"/>
      <c r="DO503" s="26"/>
      <c r="DP503" s="26"/>
      <c r="DQ503" s="26"/>
      <c r="DR503" s="26"/>
      <c r="DS503" s="26"/>
      <c r="DT503" s="26"/>
      <c r="DU503" s="26"/>
      <c r="DV503" s="26"/>
      <c r="DW503" s="26"/>
      <c r="DX503" s="26"/>
      <c r="DY503" s="26"/>
      <c r="DZ503" s="26"/>
      <c r="EA503" s="26"/>
      <c r="EB503" s="26"/>
      <c r="EC503" s="26"/>
      <c r="ED503" s="26"/>
      <c r="EE503" s="26"/>
      <c r="EF503" s="26"/>
      <c r="EG503" s="26"/>
      <c r="EH503" s="26"/>
      <c r="EI503" s="26"/>
      <c r="EJ503" s="26"/>
      <c r="EK503" s="26"/>
      <c r="EL503" s="26"/>
      <c r="EM503" s="26"/>
      <c r="EN503" s="26"/>
      <c r="EO503" s="26"/>
      <c r="EP503" s="26"/>
      <c r="EQ503" s="26"/>
      <c r="ER503" s="26"/>
      <c r="ES503" s="26"/>
      <c r="ET503" s="26"/>
      <c r="EU503" s="26"/>
      <c r="EV503" s="26"/>
      <c r="EW503" s="26"/>
      <c r="EX503" s="26"/>
      <c r="EY503" s="26"/>
      <c r="EZ503" s="26"/>
      <c r="FA503" s="26"/>
      <c r="FB503" s="26"/>
      <c r="FC503" s="26"/>
      <c r="FD503" s="26"/>
      <c r="FE503" s="26"/>
      <c r="FF503" s="26"/>
      <c r="FG503" s="26"/>
      <c r="FH503" s="26"/>
      <c r="FI503" s="26"/>
      <c r="FJ503" s="26"/>
      <c r="FK503" s="26"/>
      <c r="FL503" s="26"/>
      <c r="FM503" s="26"/>
      <c r="FN503" s="26"/>
      <c r="FO503" s="26"/>
      <c r="FP503" s="26"/>
      <c r="FQ503" s="26"/>
      <c r="FR503" s="26"/>
      <c r="FS503" s="26"/>
      <c r="FT503" s="26"/>
      <c r="FU503" s="26"/>
      <c r="FV503" s="26"/>
      <c r="FW503" s="26"/>
      <c r="FX503" s="26"/>
      <c r="FY503" s="26"/>
      <c r="FZ503" s="26"/>
      <c r="GA503" s="26"/>
      <c r="GB503" s="26"/>
      <c r="GC503" s="26"/>
      <c r="GD503" s="26"/>
      <c r="GE503" s="26"/>
      <c r="GF503" s="26"/>
      <c r="GG503" s="26"/>
      <c r="GH503" s="26"/>
      <c r="GI503" s="26"/>
      <c r="GJ503" s="26"/>
      <c r="GK503" s="26"/>
      <c r="GL503" s="26"/>
      <c r="GM503" s="26"/>
      <c r="GN503" s="26"/>
      <c r="GO503" s="26"/>
      <c r="GP503" s="26"/>
      <c r="GQ503" s="26"/>
      <c r="GR503" s="26"/>
      <c r="GS503" s="26"/>
      <c r="GT503" s="26"/>
      <c r="GU503" s="26"/>
      <c r="GV503" s="26"/>
      <c r="GW503" s="26"/>
      <c r="GX503" s="26"/>
      <c r="GY503" s="26"/>
      <c r="GZ503" s="26"/>
      <c r="HA503" s="26"/>
      <c r="HB503" s="26"/>
      <c r="HC503" s="26"/>
      <c r="HD503" s="26"/>
      <c r="HE503" s="26"/>
      <c r="HF503" s="26"/>
      <c r="HG503" s="26"/>
      <c r="HH503" s="26"/>
      <c r="HI503" s="26"/>
      <c r="HJ503" s="26"/>
      <c r="HK503" s="26"/>
      <c r="HL503" s="26"/>
      <c r="HM503" s="26"/>
      <c r="HN503" s="26"/>
      <c r="HO503" s="26"/>
      <c r="HP503" s="26"/>
      <c r="HQ503" s="26"/>
      <c r="HR503" s="26"/>
      <c r="HS503" s="26"/>
      <c r="HT503" s="26"/>
      <c r="HU503" s="26"/>
      <c r="HV503" s="26"/>
      <c r="HW503" s="26"/>
      <c r="HX503" s="26"/>
      <c r="HY503" s="26"/>
      <c r="HZ503" s="26"/>
      <c r="IA503" s="26"/>
      <c r="IB503" s="26"/>
      <c r="IC503" s="26"/>
      <c r="ID503" s="26"/>
      <c r="IE503" s="26"/>
      <c r="IF503" s="26"/>
      <c r="IG503" s="26"/>
      <c r="IH503" s="26"/>
      <c r="II503" s="26"/>
      <c r="IJ503" s="26"/>
      <c r="IK503" s="26"/>
      <c r="IL503" s="26"/>
      <c r="IM503" s="26"/>
      <c r="IN503" s="26"/>
      <c r="IO503" s="26"/>
      <c r="IP503" s="26"/>
      <c r="IQ503" s="26"/>
      <c r="IR503" s="26"/>
      <c r="IS503" s="26"/>
      <c r="IT503" s="26"/>
      <c r="IU503" s="26"/>
      <c r="IV503" s="26"/>
    </row>
    <row r="504" spans="1:257" outlineLevel="2" x14ac:dyDescent="0.25">
      <c r="A504" s="38" t="s">
        <v>187</v>
      </c>
      <c r="B504" s="38">
        <v>830059699</v>
      </c>
      <c r="C504" s="38" t="s">
        <v>34</v>
      </c>
      <c r="D504" s="39" t="s">
        <v>188</v>
      </c>
      <c r="E504" s="42">
        <v>45536</v>
      </c>
      <c r="F504" s="38" t="s">
        <v>186</v>
      </c>
      <c r="G504" s="85">
        <v>65290</v>
      </c>
      <c r="H504" s="2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6"/>
      <c r="AB504" s="26"/>
      <c r="AC504" s="26"/>
      <c r="AD504" s="26"/>
      <c r="AE504" s="26"/>
      <c r="AF504" s="26"/>
      <c r="AG504" s="26"/>
      <c r="AH504" s="26"/>
      <c r="AI504" s="26"/>
      <c r="AJ504" s="26"/>
      <c r="AK504" s="26"/>
      <c r="AL504" s="26"/>
      <c r="AM504" s="26"/>
      <c r="AN504" s="26"/>
      <c r="AO504" s="26"/>
      <c r="AP504" s="26"/>
      <c r="AQ504" s="26"/>
      <c r="AR504" s="26"/>
      <c r="AS504" s="26"/>
      <c r="AT504" s="26"/>
      <c r="AU504" s="26"/>
      <c r="AV504" s="26"/>
      <c r="AW504" s="26"/>
      <c r="AX504" s="26"/>
      <c r="AY504" s="26"/>
      <c r="AZ504" s="26"/>
      <c r="BA504" s="26"/>
      <c r="BB504" s="26"/>
      <c r="BC504" s="26"/>
      <c r="BD504" s="26"/>
      <c r="BE504" s="26"/>
      <c r="BF504" s="26"/>
      <c r="BG504" s="26"/>
      <c r="BH504" s="26"/>
      <c r="BI504" s="26"/>
      <c r="BJ504" s="26"/>
      <c r="BK504" s="26"/>
      <c r="BL504" s="26"/>
      <c r="BM504" s="26"/>
      <c r="BN504" s="26"/>
      <c r="BO504" s="26"/>
      <c r="BP504" s="26"/>
      <c r="BQ504" s="26"/>
      <c r="BR504" s="26"/>
      <c r="BS504" s="26"/>
      <c r="BT504" s="26"/>
      <c r="BU504" s="26"/>
      <c r="BV504" s="26"/>
      <c r="BW504" s="26"/>
      <c r="BX504" s="26"/>
      <c r="BY504" s="26"/>
      <c r="BZ504" s="26"/>
      <c r="CA504" s="26"/>
      <c r="CB504" s="26"/>
      <c r="CC504" s="26"/>
      <c r="CD504" s="26"/>
      <c r="CE504" s="26"/>
      <c r="CF504" s="26"/>
      <c r="CG504" s="26"/>
      <c r="CH504" s="26"/>
      <c r="CI504" s="26"/>
      <c r="CJ504" s="26"/>
      <c r="CK504" s="26"/>
      <c r="CL504" s="26"/>
      <c r="CM504" s="26"/>
      <c r="CN504" s="26"/>
      <c r="CO504" s="26"/>
      <c r="CP504" s="26"/>
      <c r="CQ504" s="26"/>
      <c r="CR504" s="26"/>
      <c r="CS504" s="26"/>
      <c r="CT504" s="26"/>
      <c r="CU504" s="26"/>
      <c r="CV504" s="26"/>
      <c r="CW504" s="26"/>
      <c r="CX504" s="26"/>
      <c r="CY504" s="26"/>
      <c r="CZ504" s="26"/>
      <c r="DA504" s="26"/>
      <c r="DB504" s="26"/>
      <c r="DC504" s="26"/>
      <c r="DD504" s="26"/>
      <c r="DE504" s="26"/>
      <c r="DF504" s="26"/>
      <c r="DG504" s="26"/>
      <c r="DH504" s="26"/>
      <c r="DI504" s="26"/>
      <c r="DJ504" s="26"/>
      <c r="DK504" s="26"/>
      <c r="DL504" s="26"/>
      <c r="DM504" s="26"/>
      <c r="DN504" s="26"/>
      <c r="DO504" s="26"/>
      <c r="DP504" s="26"/>
      <c r="DQ504" s="26"/>
      <c r="DR504" s="26"/>
      <c r="DS504" s="26"/>
      <c r="DT504" s="26"/>
      <c r="DU504" s="26"/>
      <c r="DV504" s="26"/>
      <c r="DW504" s="26"/>
      <c r="DX504" s="26"/>
      <c r="DY504" s="26"/>
      <c r="DZ504" s="26"/>
      <c r="EA504" s="26"/>
      <c r="EB504" s="26"/>
      <c r="EC504" s="26"/>
      <c r="ED504" s="26"/>
      <c r="EE504" s="26"/>
      <c r="EF504" s="26"/>
      <c r="EG504" s="26"/>
      <c r="EH504" s="26"/>
      <c r="EI504" s="26"/>
      <c r="EJ504" s="26"/>
      <c r="EK504" s="26"/>
      <c r="EL504" s="26"/>
      <c r="EM504" s="26"/>
      <c r="EN504" s="26"/>
      <c r="EO504" s="26"/>
      <c r="EP504" s="26"/>
      <c r="EQ504" s="26"/>
      <c r="ER504" s="26"/>
      <c r="ES504" s="26"/>
      <c r="ET504" s="26"/>
      <c r="EU504" s="26"/>
      <c r="EV504" s="26"/>
      <c r="EW504" s="26"/>
      <c r="EX504" s="26"/>
      <c r="EY504" s="26"/>
      <c r="EZ504" s="26"/>
      <c r="FA504" s="26"/>
      <c r="FB504" s="26"/>
      <c r="FC504" s="26"/>
      <c r="FD504" s="26"/>
      <c r="FE504" s="26"/>
      <c r="FF504" s="26"/>
      <c r="FG504" s="26"/>
      <c r="FH504" s="26"/>
      <c r="FI504" s="26"/>
      <c r="FJ504" s="26"/>
      <c r="FK504" s="26"/>
      <c r="FL504" s="26"/>
      <c r="FM504" s="26"/>
      <c r="FN504" s="26"/>
      <c r="FO504" s="26"/>
      <c r="FP504" s="26"/>
      <c r="FQ504" s="26"/>
      <c r="FR504" s="26"/>
      <c r="FS504" s="26"/>
      <c r="FT504" s="26"/>
      <c r="FU504" s="26"/>
      <c r="FV504" s="26"/>
      <c r="FW504" s="26"/>
      <c r="FX504" s="26"/>
      <c r="FY504" s="26"/>
      <c r="FZ504" s="26"/>
      <c r="GA504" s="26"/>
      <c r="GB504" s="26"/>
      <c r="GC504" s="26"/>
      <c r="GD504" s="26"/>
      <c r="GE504" s="26"/>
      <c r="GF504" s="26"/>
      <c r="GG504" s="26"/>
      <c r="GH504" s="26"/>
      <c r="GI504" s="26"/>
      <c r="GJ504" s="26"/>
      <c r="GK504" s="26"/>
      <c r="GL504" s="26"/>
      <c r="GM504" s="26"/>
      <c r="GN504" s="26"/>
      <c r="GO504" s="26"/>
      <c r="GP504" s="26"/>
      <c r="GQ504" s="26"/>
      <c r="GR504" s="26"/>
      <c r="GS504" s="26"/>
      <c r="GT504" s="26"/>
      <c r="GU504" s="26"/>
      <c r="GV504" s="26"/>
      <c r="GW504" s="26"/>
      <c r="GX504" s="26"/>
      <c r="GY504" s="26"/>
      <c r="GZ504" s="26"/>
      <c r="HA504" s="26"/>
      <c r="HB504" s="26"/>
      <c r="HC504" s="26"/>
      <c r="HD504" s="26"/>
      <c r="HE504" s="26"/>
      <c r="HF504" s="26"/>
      <c r="HG504" s="26"/>
      <c r="HH504" s="26"/>
      <c r="HI504" s="26"/>
      <c r="HJ504" s="26"/>
      <c r="HK504" s="26"/>
      <c r="HL504" s="26"/>
      <c r="HM504" s="26"/>
      <c r="HN504" s="26"/>
      <c r="HO504" s="26"/>
      <c r="HP504" s="26"/>
      <c r="HQ504" s="26"/>
      <c r="HR504" s="26"/>
      <c r="HS504" s="26"/>
      <c r="HT504" s="26"/>
      <c r="HU504" s="26"/>
      <c r="HV504" s="26"/>
      <c r="HW504" s="26"/>
      <c r="HX504" s="26"/>
      <c r="HY504" s="26"/>
      <c r="HZ504" s="26"/>
      <c r="IA504" s="26"/>
      <c r="IB504" s="26"/>
      <c r="IC504" s="26"/>
      <c r="ID504" s="26"/>
      <c r="IE504" s="26"/>
      <c r="IF504" s="26"/>
      <c r="IG504" s="26"/>
      <c r="IH504" s="26"/>
      <c r="II504" s="26"/>
      <c r="IJ504" s="26"/>
      <c r="IK504" s="26"/>
      <c r="IL504" s="26"/>
      <c r="IM504" s="26"/>
      <c r="IN504" s="26"/>
      <c r="IO504" s="26"/>
      <c r="IP504" s="26"/>
      <c r="IQ504" s="26"/>
      <c r="IR504" s="26"/>
      <c r="IS504" s="26"/>
      <c r="IT504" s="26"/>
      <c r="IU504" s="26"/>
      <c r="IV504" s="26"/>
    </row>
    <row r="505" spans="1:257" outlineLevel="2" x14ac:dyDescent="0.25">
      <c r="A505" s="36" t="s">
        <v>529</v>
      </c>
      <c r="B505" s="38"/>
      <c r="C505" s="38"/>
      <c r="D505" s="39"/>
      <c r="E505" s="42"/>
      <c r="F505" s="38"/>
      <c r="G505" s="85">
        <f>SUBTOTAL(9,G504:G504)</f>
        <v>65290</v>
      </c>
      <c r="H505" s="2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  <c r="AB505" s="26"/>
      <c r="AC505" s="26"/>
      <c r="AD505" s="26"/>
      <c r="AE505" s="26"/>
      <c r="AF505" s="26"/>
      <c r="AG505" s="26"/>
      <c r="AH505" s="26"/>
      <c r="AI505" s="26"/>
      <c r="AJ505" s="26"/>
      <c r="AK505" s="26"/>
      <c r="AL505" s="26"/>
      <c r="AM505" s="26"/>
      <c r="AN505" s="26"/>
      <c r="AO505" s="26"/>
      <c r="AP505" s="26"/>
      <c r="AQ505" s="26"/>
      <c r="AR505" s="26"/>
      <c r="AS505" s="26"/>
      <c r="AT505" s="26"/>
      <c r="AU505" s="26"/>
      <c r="AV505" s="26"/>
      <c r="AW505" s="26"/>
      <c r="AX505" s="26"/>
      <c r="AY505" s="26"/>
      <c r="AZ505" s="26"/>
      <c r="BA505" s="26"/>
      <c r="BB505" s="26"/>
      <c r="BC505" s="26"/>
      <c r="BD505" s="26"/>
      <c r="BE505" s="26"/>
      <c r="BF505" s="26"/>
      <c r="BG505" s="26"/>
      <c r="BH505" s="26"/>
      <c r="BI505" s="26"/>
      <c r="BJ505" s="26"/>
      <c r="BK505" s="26"/>
      <c r="BL505" s="26"/>
      <c r="BM505" s="26"/>
      <c r="BN505" s="26"/>
      <c r="BO505" s="26"/>
      <c r="BP505" s="26"/>
      <c r="BQ505" s="26"/>
      <c r="BR505" s="26"/>
      <c r="BS505" s="26"/>
      <c r="BT505" s="26"/>
      <c r="BU505" s="26"/>
      <c r="BV505" s="26"/>
      <c r="BW505" s="26"/>
      <c r="BX505" s="26"/>
      <c r="BY505" s="26"/>
      <c r="BZ505" s="26"/>
      <c r="CA505" s="26"/>
      <c r="CB505" s="26"/>
      <c r="CC505" s="26"/>
      <c r="CD505" s="26"/>
      <c r="CE505" s="26"/>
      <c r="CF505" s="26"/>
      <c r="CG505" s="26"/>
      <c r="CH505" s="26"/>
      <c r="CI505" s="26"/>
      <c r="CJ505" s="26"/>
      <c r="CK505" s="26"/>
      <c r="CL505" s="26"/>
      <c r="CM505" s="26"/>
      <c r="CN505" s="26"/>
      <c r="CO505" s="26"/>
      <c r="CP505" s="26"/>
      <c r="CQ505" s="26"/>
      <c r="CR505" s="26"/>
      <c r="CS505" s="26"/>
      <c r="CT505" s="26"/>
      <c r="CU505" s="26"/>
      <c r="CV505" s="26"/>
      <c r="CW505" s="26"/>
      <c r="CX505" s="26"/>
      <c r="CY505" s="26"/>
      <c r="CZ505" s="26"/>
      <c r="DA505" s="26"/>
      <c r="DB505" s="26"/>
      <c r="DC505" s="26"/>
      <c r="DD505" s="26"/>
      <c r="DE505" s="26"/>
      <c r="DF505" s="26"/>
      <c r="DG505" s="26"/>
      <c r="DH505" s="26"/>
      <c r="DI505" s="26"/>
      <c r="DJ505" s="26"/>
      <c r="DK505" s="26"/>
      <c r="DL505" s="26"/>
      <c r="DM505" s="26"/>
      <c r="DN505" s="26"/>
      <c r="DO505" s="26"/>
      <c r="DP505" s="26"/>
      <c r="DQ505" s="26"/>
      <c r="DR505" s="26"/>
      <c r="DS505" s="26"/>
      <c r="DT505" s="26"/>
      <c r="DU505" s="26"/>
      <c r="DV505" s="26"/>
      <c r="DW505" s="26"/>
      <c r="DX505" s="26"/>
      <c r="DY505" s="26"/>
      <c r="DZ505" s="26"/>
      <c r="EA505" s="26"/>
      <c r="EB505" s="26"/>
      <c r="EC505" s="26"/>
      <c r="ED505" s="26"/>
      <c r="EE505" s="26"/>
      <c r="EF505" s="26"/>
      <c r="EG505" s="26"/>
      <c r="EH505" s="26"/>
      <c r="EI505" s="26"/>
      <c r="EJ505" s="26"/>
      <c r="EK505" s="26"/>
      <c r="EL505" s="26"/>
      <c r="EM505" s="26"/>
      <c r="EN505" s="26"/>
      <c r="EO505" s="26"/>
      <c r="EP505" s="26"/>
      <c r="EQ505" s="26"/>
      <c r="ER505" s="26"/>
      <c r="ES505" s="26"/>
      <c r="ET505" s="26"/>
      <c r="EU505" s="26"/>
      <c r="EV505" s="26"/>
      <c r="EW505" s="26"/>
      <c r="EX505" s="26"/>
      <c r="EY505" s="26"/>
      <c r="EZ505" s="26"/>
      <c r="FA505" s="26"/>
      <c r="FB505" s="26"/>
      <c r="FC505" s="26"/>
      <c r="FD505" s="26"/>
      <c r="FE505" s="26"/>
      <c r="FF505" s="26"/>
      <c r="FG505" s="26"/>
      <c r="FH505" s="26"/>
      <c r="FI505" s="26"/>
      <c r="FJ505" s="26"/>
      <c r="FK505" s="26"/>
      <c r="FL505" s="26"/>
      <c r="FM505" s="26"/>
      <c r="FN505" s="26"/>
      <c r="FO505" s="26"/>
      <c r="FP505" s="26"/>
      <c r="FQ505" s="26"/>
      <c r="FR505" s="26"/>
      <c r="FS505" s="26"/>
      <c r="FT505" s="26"/>
      <c r="FU505" s="26"/>
      <c r="FV505" s="26"/>
      <c r="FW505" s="26"/>
      <c r="FX505" s="26"/>
      <c r="FY505" s="26"/>
      <c r="FZ505" s="26"/>
      <c r="GA505" s="26"/>
      <c r="GB505" s="26"/>
      <c r="GC505" s="26"/>
      <c r="GD505" s="26"/>
      <c r="GE505" s="26"/>
      <c r="GF505" s="26"/>
      <c r="GG505" s="26"/>
      <c r="GH505" s="26"/>
      <c r="GI505" s="26"/>
      <c r="GJ505" s="26"/>
      <c r="GK505" s="26"/>
      <c r="GL505" s="26"/>
      <c r="GM505" s="26"/>
      <c r="GN505" s="26"/>
      <c r="GO505" s="26"/>
      <c r="GP505" s="26"/>
      <c r="GQ505" s="26"/>
      <c r="GR505" s="26"/>
      <c r="GS505" s="26"/>
      <c r="GT505" s="26"/>
      <c r="GU505" s="26"/>
      <c r="GV505" s="26"/>
      <c r="GW505" s="26"/>
      <c r="GX505" s="26"/>
      <c r="GY505" s="26"/>
      <c r="GZ505" s="26"/>
      <c r="HA505" s="26"/>
      <c r="HB505" s="26"/>
      <c r="HC505" s="26"/>
      <c r="HD505" s="26"/>
      <c r="HE505" s="26"/>
      <c r="HF505" s="26"/>
      <c r="HG505" s="26"/>
      <c r="HH505" s="26"/>
      <c r="HI505" s="26"/>
      <c r="HJ505" s="26"/>
      <c r="HK505" s="26"/>
      <c r="HL505" s="26"/>
      <c r="HM505" s="26"/>
      <c r="HN505" s="26"/>
      <c r="HO505" s="26"/>
      <c r="HP505" s="26"/>
      <c r="HQ505" s="26"/>
      <c r="HR505" s="26"/>
      <c r="HS505" s="26"/>
      <c r="HT505" s="26"/>
      <c r="HU505" s="26"/>
      <c r="HV505" s="26"/>
      <c r="HW505" s="26"/>
      <c r="HX505" s="26"/>
      <c r="HY505" s="26"/>
      <c r="HZ505" s="26"/>
      <c r="IA505" s="26"/>
      <c r="IB505" s="26"/>
      <c r="IC505" s="26"/>
      <c r="ID505" s="26"/>
      <c r="IE505" s="26"/>
      <c r="IF505" s="26"/>
      <c r="IG505" s="26"/>
      <c r="IH505" s="26"/>
      <c r="II505" s="26"/>
      <c r="IJ505" s="26"/>
      <c r="IK505" s="26"/>
      <c r="IL505" s="26"/>
      <c r="IM505" s="26"/>
      <c r="IN505" s="26"/>
      <c r="IO505" s="26"/>
      <c r="IP505" s="26"/>
      <c r="IQ505" s="26"/>
      <c r="IR505" s="26"/>
      <c r="IS505" s="26"/>
      <c r="IT505" s="26"/>
      <c r="IU505" s="26"/>
      <c r="IV505" s="26"/>
    </row>
    <row r="506" spans="1:257" outlineLevel="2" x14ac:dyDescent="0.25">
      <c r="A506" s="36" t="s">
        <v>530</v>
      </c>
      <c r="B506" s="38"/>
      <c r="C506" s="38"/>
      <c r="D506" s="39"/>
      <c r="E506" s="42"/>
      <c r="F506" s="38"/>
      <c r="G506" s="86">
        <f>SUBTOTAL(9,G489:G504)</f>
        <v>22448602</v>
      </c>
      <c r="H506" s="2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6"/>
      <c r="AB506" s="26"/>
      <c r="AC506" s="26"/>
      <c r="AD506" s="26"/>
      <c r="AE506" s="26"/>
      <c r="AF506" s="26"/>
      <c r="AG506" s="26"/>
      <c r="AH506" s="26"/>
      <c r="AI506" s="26"/>
      <c r="AJ506" s="26"/>
      <c r="AK506" s="26"/>
      <c r="AL506" s="26"/>
      <c r="AM506" s="26"/>
      <c r="AN506" s="26"/>
      <c r="AO506" s="26"/>
      <c r="AP506" s="26"/>
      <c r="AQ506" s="26"/>
      <c r="AR506" s="26"/>
      <c r="AS506" s="26"/>
      <c r="AT506" s="26"/>
      <c r="AU506" s="26"/>
      <c r="AV506" s="26"/>
      <c r="AW506" s="26"/>
      <c r="AX506" s="26"/>
      <c r="AY506" s="26"/>
      <c r="AZ506" s="26"/>
      <c r="BA506" s="26"/>
      <c r="BB506" s="26"/>
      <c r="BC506" s="26"/>
      <c r="BD506" s="26"/>
      <c r="BE506" s="26"/>
      <c r="BF506" s="26"/>
      <c r="BG506" s="26"/>
      <c r="BH506" s="26"/>
      <c r="BI506" s="26"/>
      <c r="BJ506" s="26"/>
      <c r="BK506" s="26"/>
      <c r="BL506" s="26"/>
      <c r="BM506" s="26"/>
      <c r="BN506" s="26"/>
      <c r="BO506" s="26"/>
      <c r="BP506" s="26"/>
      <c r="BQ506" s="26"/>
      <c r="BR506" s="26"/>
      <c r="BS506" s="26"/>
      <c r="BT506" s="26"/>
      <c r="BU506" s="26"/>
      <c r="BV506" s="26"/>
      <c r="BW506" s="26"/>
      <c r="BX506" s="26"/>
      <c r="BY506" s="26"/>
      <c r="BZ506" s="26"/>
      <c r="CA506" s="26"/>
      <c r="CB506" s="26"/>
      <c r="CC506" s="26"/>
      <c r="CD506" s="26"/>
      <c r="CE506" s="26"/>
      <c r="CF506" s="26"/>
      <c r="CG506" s="26"/>
      <c r="CH506" s="26"/>
      <c r="CI506" s="26"/>
      <c r="CJ506" s="26"/>
      <c r="CK506" s="26"/>
      <c r="CL506" s="26"/>
      <c r="CM506" s="26"/>
      <c r="CN506" s="26"/>
      <c r="CO506" s="26"/>
      <c r="CP506" s="26"/>
      <c r="CQ506" s="26"/>
      <c r="CR506" s="26"/>
      <c r="CS506" s="26"/>
      <c r="CT506" s="26"/>
      <c r="CU506" s="26"/>
      <c r="CV506" s="26"/>
      <c r="CW506" s="26"/>
      <c r="CX506" s="26"/>
      <c r="CY506" s="26"/>
      <c r="CZ506" s="26"/>
      <c r="DA506" s="26"/>
      <c r="DB506" s="26"/>
      <c r="DC506" s="26"/>
      <c r="DD506" s="26"/>
      <c r="DE506" s="26"/>
      <c r="DF506" s="26"/>
      <c r="DG506" s="26"/>
      <c r="DH506" s="26"/>
      <c r="DI506" s="26"/>
      <c r="DJ506" s="26"/>
      <c r="DK506" s="26"/>
      <c r="DL506" s="26"/>
      <c r="DM506" s="26"/>
      <c r="DN506" s="26"/>
      <c r="DO506" s="26"/>
      <c r="DP506" s="26"/>
      <c r="DQ506" s="26"/>
      <c r="DR506" s="26"/>
      <c r="DS506" s="26"/>
      <c r="DT506" s="26"/>
      <c r="DU506" s="26"/>
      <c r="DV506" s="26"/>
      <c r="DW506" s="26"/>
      <c r="DX506" s="26"/>
      <c r="DY506" s="26"/>
      <c r="DZ506" s="26"/>
      <c r="EA506" s="26"/>
      <c r="EB506" s="26"/>
      <c r="EC506" s="26"/>
      <c r="ED506" s="26"/>
      <c r="EE506" s="26"/>
      <c r="EF506" s="26"/>
      <c r="EG506" s="26"/>
      <c r="EH506" s="26"/>
      <c r="EI506" s="26"/>
      <c r="EJ506" s="26"/>
      <c r="EK506" s="26"/>
      <c r="EL506" s="26"/>
      <c r="EM506" s="26"/>
      <c r="EN506" s="26"/>
      <c r="EO506" s="26"/>
      <c r="EP506" s="26"/>
      <c r="EQ506" s="26"/>
      <c r="ER506" s="26"/>
      <c r="ES506" s="26"/>
      <c r="ET506" s="26"/>
      <c r="EU506" s="26"/>
      <c r="EV506" s="26"/>
      <c r="EW506" s="26"/>
      <c r="EX506" s="26"/>
      <c r="EY506" s="26"/>
      <c r="EZ506" s="26"/>
      <c r="FA506" s="26"/>
      <c r="FB506" s="26"/>
      <c r="FC506" s="26"/>
      <c r="FD506" s="26"/>
      <c r="FE506" s="26"/>
      <c r="FF506" s="26"/>
      <c r="FG506" s="26"/>
      <c r="FH506" s="26"/>
      <c r="FI506" s="26"/>
      <c r="FJ506" s="26"/>
      <c r="FK506" s="26"/>
      <c r="FL506" s="26"/>
      <c r="FM506" s="26"/>
      <c r="FN506" s="26"/>
      <c r="FO506" s="26"/>
      <c r="FP506" s="26"/>
      <c r="FQ506" s="26"/>
      <c r="FR506" s="26"/>
      <c r="FS506" s="26"/>
      <c r="FT506" s="26"/>
      <c r="FU506" s="26"/>
      <c r="FV506" s="26"/>
      <c r="FW506" s="26"/>
      <c r="FX506" s="26"/>
      <c r="FY506" s="26"/>
      <c r="FZ506" s="26"/>
      <c r="GA506" s="26"/>
      <c r="GB506" s="26"/>
      <c r="GC506" s="26"/>
      <c r="GD506" s="26"/>
      <c r="GE506" s="26"/>
      <c r="GF506" s="26"/>
      <c r="GG506" s="26"/>
      <c r="GH506" s="26"/>
      <c r="GI506" s="26"/>
      <c r="GJ506" s="26"/>
      <c r="GK506" s="26"/>
      <c r="GL506" s="26"/>
      <c r="GM506" s="26"/>
      <c r="GN506" s="26"/>
      <c r="GO506" s="26"/>
      <c r="GP506" s="26"/>
      <c r="GQ506" s="26"/>
      <c r="GR506" s="26"/>
      <c r="GS506" s="26"/>
      <c r="GT506" s="26"/>
      <c r="GU506" s="26"/>
      <c r="GV506" s="26"/>
      <c r="GW506" s="26"/>
      <c r="GX506" s="26"/>
      <c r="GY506" s="26"/>
      <c r="GZ506" s="26"/>
      <c r="HA506" s="26"/>
      <c r="HB506" s="26"/>
      <c r="HC506" s="26"/>
      <c r="HD506" s="26"/>
      <c r="HE506" s="26"/>
      <c r="HF506" s="26"/>
      <c r="HG506" s="26"/>
      <c r="HH506" s="26"/>
      <c r="HI506" s="26"/>
      <c r="HJ506" s="26"/>
      <c r="HK506" s="26"/>
      <c r="HL506" s="26"/>
      <c r="HM506" s="26"/>
      <c r="HN506" s="26"/>
      <c r="HO506" s="26"/>
      <c r="HP506" s="26"/>
      <c r="HQ506" s="26"/>
      <c r="HR506" s="26"/>
      <c r="HS506" s="26"/>
      <c r="HT506" s="26"/>
      <c r="HU506" s="26"/>
      <c r="HV506" s="26"/>
      <c r="HW506" s="26"/>
      <c r="HX506" s="26"/>
      <c r="HY506" s="26"/>
      <c r="HZ506" s="26"/>
      <c r="IA506" s="26"/>
      <c r="IB506" s="26"/>
      <c r="IC506" s="26"/>
      <c r="ID506" s="26"/>
      <c r="IE506" s="26"/>
      <c r="IF506" s="26"/>
      <c r="IG506" s="26"/>
      <c r="IH506" s="26"/>
      <c r="II506" s="26"/>
      <c r="IJ506" s="26"/>
      <c r="IK506" s="26"/>
      <c r="IL506" s="26"/>
      <c r="IM506" s="26"/>
      <c r="IN506" s="26"/>
      <c r="IO506" s="26"/>
      <c r="IP506" s="26"/>
      <c r="IQ506" s="26"/>
      <c r="IR506" s="26"/>
      <c r="IS506" s="26"/>
      <c r="IT506" s="26"/>
      <c r="IU506" s="26"/>
      <c r="IV506" s="26"/>
    </row>
    <row r="507" spans="1:257" outlineLevel="2" x14ac:dyDescent="0.25">
      <c r="A507" s="159" t="s">
        <v>531</v>
      </c>
      <c r="B507" s="159"/>
      <c r="C507" s="159"/>
      <c r="D507" s="159"/>
      <c r="E507" s="159"/>
      <c r="F507" s="159"/>
      <c r="G507" s="90">
        <f>G506+G485+G161</f>
        <v>2544206598.281333</v>
      </c>
      <c r="H507" s="2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  <c r="AB507" s="26"/>
      <c r="AC507" s="26"/>
      <c r="AD507" s="26"/>
      <c r="AE507" s="26"/>
      <c r="AF507" s="26"/>
      <c r="AG507" s="26"/>
      <c r="AH507" s="26"/>
      <c r="AI507" s="26"/>
      <c r="AJ507" s="26"/>
      <c r="AK507" s="26"/>
      <c r="AL507" s="26"/>
      <c r="AM507" s="26"/>
      <c r="AN507" s="26"/>
      <c r="AO507" s="26"/>
      <c r="AP507" s="26"/>
      <c r="AQ507" s="26"/>
      <c r="AR507" s="26"/>
      <c r="AS507" s="26"/>
      <c r="AT507" s="26"/>
      <c r="AU507" s="26"/>
      <c r="AV507" s="26"/>
      <c r="AW507" s="26"/>
      <c r="AX507" s="26"/>
      <c r="AY507" s="26"/>
      <c r="AZ507" s="26"/>
      <c r="BA507" s="26"/>
      <c r="BB507" s="26"/>
      <c r="BC507" s="26"/>
      <c r="BD507" s="26"/>
      <c r="BE507" s="26"/>
      <c r="BF507" s="26"/>
      <c r="BG507" s="26"/>
      <c r="BH507" s="26"/>
      <c r="BI507" s="26"/>
      <c r="BJ507" s="26"/>
      <c r="BK507" s="26"/>
      <c r="BL507" s="26"/>
      <c r="BM507" s="26"/>
      <c r="BN507" s="26"/>
      <c r="BO507" s="26"/>
      <c r="BP507" s="26"/>
      <c r="BQ507" s="26"/>
      <c r="BR507" s="26"/>
      <c r="BS507" s="26"/>
      <c r="BT507" s="26"/>
      <c r="BU507" s="26"/>
      <c r="BV507" s="26"/>
      <c r="BW507" s="26"/>
      <c r="BX507" s="26"/>
      <c r="BY507" s="26"/>
      <c r="BZ507" s="26"/>
      <c r="CA507" s="26"/>
      <c r="CB507" s="26"/>
      <c r="CC507" s="26"/>
      <c r="CD507" s="26"/>
      <c r="CE507" s="26"/>
      <c r="CF507" s="26"/>
      <c r="CG507" s="26"/>
      <c r="CH507" s="26"/>
      <c r="CI507" s="26"/>
      <c r="CJ507" s="26"/>
      <c r="CK507" s="26"/>
      <c r="CL507" s="26"/>
      <c r="CM507" s="26"/>
      <c r="CN507" s="26"/>
      <c r="CO507" s="26"/>
      <c r="CP507" s="26"/>
      <c r="CQ507" s="26"/>
      <c r="CR507" s="26"/>
      <c r="CS507" s="26"/>
      <c r="CT507" s="26"/>
      <c r="CU507" s="26"/>
      <c r="CV507" s="26"/>
      <c r="CW507" s="26"/>
      <c r="CX507" s="26"/>
      <c r="CY507" s="26"/>
      <c r="CZ507" s="26"/>
      <c r="DA507" s="26"/>
      <c r="DB507" s="26"/>
      <c r="DC507" s="26"/>
      <c r="DD507" s="26"/>
      <c r="DE507" s="26"/>
      <c r="DF507" s="26"/>
      <c r="DG507" s="26"/>
      <c r="DH507" s="26"/>
      <c r="DI507" s="26"/>
      <c r="DJ507" s="26"/>
      <c r="DK507" s="26"/>
      <c r="DL507" s="26"/>
      <c r="DM507" s="26"/>
      <c r="DN507" s="26"/>
      <c r="DO507" s="26"/>
      <c r="DP507" s="26"/>
      <c r="DQ507" s="26"/>
      <c r="DR507" s="26"/>
      <c r="DS507" s="26"/>
      <c r="DT507" s="26"/>
      <c r="DU507" s="26"/>
      <c r="DV507" s="26"/>
      <c r="DW507" s="26"/>
      <c r="DX507" s="26"/>
      <c r="DY507" s="26"/>
      <c r="DZ507" s="26"/>
      <c r="EA507" s="26"/>
      <c r="EB507" s="26"/>
      <c r="EC507" s="26"/>
      <c r="ED507" s="26"/>
      <c r="EE507" s="26"/>
      <c r="EF507" s="26"/>
      <c r="EG507" s="26"/>
      <c r="EH507" s="26"/>
      <c r="EI507" s="26"/>
      <c r="EJ507" s="26"/>
      <c r="EK507" s="26"/>
      <c r="EL507" s="26"/>
      <c r="EM507" s="26"/>
      <c r="EN507" s="26"/>
      <c r="EO507" s="26"/>
      <c r="EP507" s="26"/>
      <c r="EQ507" s="26"/>
      <c r="ER507" s="26"/>
      <c r="ES507" s="26"/>
      <c r="ET507" s="26"/>
      <c r="EU507" s="26"/>
      <c r="EV507" s="26"/>
      <c r="EW507" s="26"/>
      <c r="EX507" s="26"/>
      <c r="EY507" s="26"/>
      <c r="EZ507" s="26"/>
      <c r="FA507" s="26"/>
      <c r="FB507" s="26"/>
      <c r="FC507" s="26"/>
      <c r="FD507" s="26"/>
      <c r="FE507" s="26"/>
      <c r="FF507" s="26"/>
      <c r="FG507" s="26"/>
      <c r="FH507" s="26"/>
      <c r="FI507" s="26"/>
      <c r="FJ507" s="26"/>
      <c r="FK507" s="26"/>
      <c r="FL507" s="26"/>
      <c r="FM507" s="26"/>
      <c r="FN507" s="26"/>
      <c r="FO507" s="26"/>
      <c r="FP507" s="26"/>
      <c r="FQ507" s="26"/>
      <c r="FR507" s="26"/>
      <c r="FS507" s="26"/>
      <c r="FT507" s="26"/>
      <c r="FU507" s="26"/>
      <c r="FV507" s="26"/>
      <c r="FW507" s="26"/>
      <c r="FX507" s="26"/>
      <c r="FY507" s="26"/>
      <c r="FZ507" s="26"/>
      <c r="GA507" s="26"/>
      <c r="GB507" s="26"/>
      <c r="GC507" s="26"/>
      <c r="GD507" s="26"/>
      <c r="GE507" s="26"/>
      <c r="GF507" s="26"/>
      <c r="GG507" s="26"/>
      <c r="GH507" s="26"/>
      <c r="GI507" s="26"/>
      <c r="GJ507" s="26"/>
      <c r="GK507" s="26"/>
      <c r="GL507" s="26"/>
      <c r="GM507" s="26"/>
      <c r="GN507" s="26"/>
      <c r="GO507" s="26"/>
      <c r="GP507" s="26"/>
      <c r="GQ507" s="26"/>
      <c r="GR507" s="26"/>
      <c r="GS507" s="26"/>
      <c r="GT507" s="26"/>
      <c r="GU507" s="26"/>
      <c r="GV507" s="26"/>
      <c r="GW507" s="26"/>
      <c r="GX507" s="26"/>
      <c r="GY507" s="26"/>
      <c r="GZ507" s="26"/>
      <c r="HA507" s="26"/>
      <c r="HB507" s="26"/>
      <c r="HC507" s="26"/>
      <c r="HD507" s="26"/>
      <c r="HE507" s="26"/>
      <c r="HF507" s="26"/>
      <c r="HG507" s="26"/>
      <c r="HH507" s="26"/>
      <c r="HI507" s="26"/>
      <c r="HJ507" s="26"/>
      <c r="HK507" s="26"/>
      <c r="HL507" s="26"/>
      <c r="HM507" s="26"/>
      <c r="HN507" s="26"/>
      <c r="HO507" s="26"/>
      <c r="HP507" s="26"/>
      <c r="HQ507" s="26"/>
      <c r="HR507" s="26"/>
      <c r="HS507" s="26"/>
      <c r="HT507" s="26"/>
      <c r="HU507" s="26"/>
      <c r="HV507" s="26"/>
      <c r="HW507" s="26"/>
      <c r="HX507" s="26"/>
      <c r="HY507" s="26"/>
      <c r="HZ507" s="26"/>
      <c r="IA507" s="26"/>
      <c r="IB507" s="26"/>
      <c r="IC507" s="26"/>
      <c r="ID507" s="26"/>
      <c r="IE507" s="26"/>
      <c r="IF507" s="26"/>
      <c r="IG507" s="26"/>
      <c r="IH507" s="26"/>
      <c r="II507" s="26"/>
      <c r="IJ507" s="26"/>
      <c r="IK507" s="26"/>
      <c r="IL507" s="26"/>
      <c r="IM507" s="26"/>
      <c r="IN507" s="26"/>
      <c r="IO507" s="26"/>
      <c r="IP507" s="26"/>
      <c r="IQ507" s="26"/>
      <c r="IR507" s="26"/>
      <c r="IS507" s="26"/>
      <c r="IT507" s="26"/>
      <c r="IU507" s="26"/>
      <c r="IV507" s="26"/>
      <c r="IW507" s="53">
        <f>G507-'[1]3820 PASIVOS CALIFICACIÓN Y ...'!$G$505</f>
        <v>274300</v>
      </c>
    </row>
    <row r="508" spans="1:257" outlineLevel="2" x14ac:dyDescent="0.25">
      <c r="A508" s="20" t="s">
        <v>8</v>
      </c>
      <c r="B508" s="20" t="s">
        <v>8</v>
      </c>
      <c r="C508" s="20" t="s">
        <v>8</v>
      </c>
      <c r="D508" s="20"/>
      <c r="E508" s="20"/>
      <c r="F508" s="20" t="s">
        <v>8</v>
      </c>
      <c r="G508" s="91"/>
      <c r="H508" s="2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6"/>
      <c r="AB508" s="26"/>
      <c r="AC508" s="26"/>
      <c r="AD508" s="26"/>
      <c r="AE508" s="26"/>
      <c r="AF508" s="26"/>
      <c r="AG508" s="26"/>
      <c r="AH508" s="26"/>
      <c r="AI508" s="26"/>
      <c r="AJ508" s="26"/>
      <c r="AK508" s="26"/>
      <c r="AL508" s="26"/>
      <c r="AM508" s="26"/>
      <c r="AN508" s="26"/>
      <c r="AO508" s="26"/>
      <c r="AP508" s="26"/>
      <c r="AQ508" s="26"/>
      <c r="AR508" s="26"/>
      <c r="AS508" s="26"/>
      <c r="AT508" s="26"/>
      <c r="AU508" s="26"/>
      <c r="AV508" s="26"/>
      <c r="AW508" s="26"/>
      <c r="AX508" s="26"/>
      <c r="AY508" s="26"/>
      <c r="AZ508" s="26"/>
      <c r="BA508" s="26"/>
      <c r="BB508" s="26"/>
      <c r="BC508" s="26"/>
      <c r="BD508" s="26"/>
      <c r="BE508" s="26"/>
      <c r="BF508" s="26"/>
      <c r="BG508" s="26"/>
      <c r="BH508" s="26"/>
      <c r="BI508" s="26"/>
      <c r="BJ508" s="26"/>
      <c r="BK508" s="26"/>
      <c r="BL508" s="26"/>
      <c r="BM508" s="26"/>
      <c r="BN508" s="26"/>
      <c r="BO508" s="26"/>
      <c r="BP508" s="26"/>
      <c r="BQ508" s="26"/>
      <c r="BR508" s="26"/>
      <c r="BS508" s="26"/>
      <c r="BT508" s="26"/>
      <c r="BU508" s="26"/>
      <c r="BV508" s="26"/>
      <c r="BW508" s="26"/>
      <c r="BX508" s="26"/>
      <c r="BY508" s="26"/>
      <c r="BZ508" s="26"/>
      <c r="CA508" s="26"/>
      <c r="CB508" s="26"/>
      <c r="CC508" s="26"/>
      <c r="CD508" s="26"/>
      <c r="CE508" s="26"/>
      <c r="CF508" s="26"/>
      <c r="CG508" s="26"/>
      <c r="CH508" s="26"/>
      <c r="CI508" s="26"/>
      <c r="CJ508" s="26"/>
      <c r="CK508" s="26"/>
      <c r="CL508" s="26"/>
      <c r="CM508" s="26"/>
      <c r="CN508" s="26"/>
      <c r="CO508" s="26"/>
      <c r="CP508" s="26"/>
      <c r="CQ508" s="26"/>
      <c r="CR508" s="26"/>
      <c r="CS508" s="26"/>
      <c r="CT508" s="26"/>
      <c r="CU508" s="26"/>
      <c r="CV508" s="26"/>
      <c r="CW508" s="26"/>
      <c r="CX508" s="26"/>
      <c r="CY508" s="26"/>
      <c r="CZ508" s="26"/>
      <c r="DA508" s="26"/>
      <c r="DB508" s="26"/>
      <c r="DC508" s="26"/>
      <c r="DD508" s="26"/>
      <c r="DE508" s="26"/>
      <c r="DF508" s="26"/>
      <c r="DG508" s="26"/>
      <c r="DH508" s="26"/>
      <c r="DI508" s="26"/>
      <c r="DJ508" s="26"/>
      <c r="DK508" s="26"/>
      <c r="DL508" s="26"/>
      <c r="DM508" s="26"/>
      <c r="DN508" s="26"/>
      <c r="DO508" s="26"/>
      <c r="DP508" s="26"/>
      <c r="DQ508" s="26"/>
      <c r="DR508" s="26"/>
      <c r="DS508" s="26"/>
      <c r="DT508" s="26"/>
      <c r="DU508" s="26"/>
      <c r="DV508" s="26"/>
      <c r="DW508" s="26"/>
      <c r="DX508" s="26"/>
      <c r="DY508" s="26"/>
      <c r="DZ508" s="26"/>
      <c r="EA508" s="26"/>
      <c r="EB508" s="26"/>
      <c r="EC508" s="26"/>
      <c r="ED508" s="26"/>
      <c r="EE508" s="26"/>
      <c r="EF508" s="26"/>
      <c r="EG508" s="26"/>
      <c r="EH508" s="26"/>
      <c r="EI508" s="26"/>
      <c r="EJ508" s="26"/>
      <c r="EK508" s="26"/>
      <c r="EL508" s="26"/>
      <c r="EM508" s="26"/>
      <c r="EN508" s="26"/>
      <c r="EO508" s="26"/>
      <c r="EP508" s="26"/>
      <c r="EQ508" s="26"/>
      <c r="ER508" s="26"/>
      <c r="ES508" s="26"/>
      <c r="ET508" s="26"/>
      <c r="EU508" s="26"/>
      <c r="EV508" s="26"/>
      <c r="EW508" s="26"/>
      <c r="EX508" s="26"/>
      <c r="EY508" s="26"/>
      <c r="EZ508" s="26"/>
      <c r="FA508" s="26"/>
      <c r="FB508" s="26"/>
      <c r="FC508" s="26"/>
      <c r="FD508" s="26"/>
      <c r="FE508" s="26"/>
      <c r="FF508" s="26"/>
      <c r="FG508" s="26"/>
      <c r="FH508" s="26"/>
      <c r="FI508" s="26"/>
      <c r="FJ508" s="26"/>
      <c r="FK508" s="26"/>
      <c r="FL508" s="26"/>
      <c r="FM508" s="26"/>
      <c r="FN508" s="26"/>
      <c r="FO508" s="26"/>
      <c r="FP508" s="26"/>
      <c r="FQ508" s="26"/>
      <c r="FR508" s="26"/>
      <c r="FS508" s="26"/>
      <c r="FT508" s="26"/>
      <c r="FU508" s="26"/>
      <c r="FV508" s="26"/>
      <c r="FW508" s="26"/>
      <c r="FX508" s="26"/>
      <c r="FY508" s="26"/>
      <c r="FZ508" s="26"/>
      <c r="GA508" s="26"/>
      <c r="GB508" s="26"/>
      <c r="GC508" s="26"/>
      <c r="GD508" s="26"/>
      <c r="GE508" s="26"/>
      <c r="GF508" s="26"/>
      <c r="GG508" s="26"/>
      <c r="GH508" s="26"/>
      <c r="GI508" s="26"/>
      <c r="GJ508" s="26"/>
      <c r="GK508" s="26"/>
      <c r="GL508" s="26"/>
      <c r="GM508" s="26"/>
      <c r="GN508" s="26"/>
      <c r="GO508" s="26"/>
      <c r="GP508" s="26"/>
      <c r="GQ508" s="26"/>
      <c r="GR508" s="26"/>
      <c r="GS508" s="26"/>
      <c r="GT508" s="26"/>
      <c r="GU508" s="26"/>
      <c r="GV508" s="26"/>
      <c r="GW508" s="26"/>
      <c r="GX508" s="26"/>
      <c r="GY508" s="26"/>
      <c r="GZ508" s="26"/>
      <c r="HA508" s="26"/>
      <c r="HB508" s="26"/>
      <c r="HC508" s="26"/>
      <c r="HD508" s="26"/>
      <c r="HE508" s="26"/>
      <c r="HF508" s="26"/>
      <c r="HG508" s="26"/>
      <c r="HH508" s="26"/>
      <c r="HI508" s="26"/>
      <c r="HJ508" s="26"/>
      <c r="HK508" s="26"/>
      <c r="HL508" s="26"/>
      <c r="HM508" s="26"/>
      <c r="HN508" s="26"/>
      <c r="HO508" s="26"/>
      <c r="HP508" s="26"/>
      <c r="HQ508" s="26"/>
      <c r="HR508" s="26"/>
      <c r="HS508" s="26"/>
      <c r="HT508" s="26"/>
      <c r="HU508" s="26"/>
      <c r="HV508" s="26"/>
      <c r="HW508" s="26"/>
      <c r="HX508" s="26"/>
      <c r="HY508" s="26"/>
      <c r="HZ508" s="26"/>
      <c r="IA508" s="26"/>
      <c r="IB508" s="26"/>
      <c r="IC508" s="26"/>
      <c r="ID508" s="26"/>
      <c r="IE508" s="26"/>
      <c r="IF508" s="26"/>
      <c r="IG508" s="26"/>
      <c r="IH508" s="26"/>
      <c r="II508" s="26"/>
      <c r="IJ508" s="26"/>
      <c r="IK508" s="26"/>
      <c r="IL508" s="26"/>
      <c r="IM508" s="26"/>
      <c r="IN508" s="26"/>
      <c r="IO508" s="26"/>
      <c r="IP508" s="26"/>
      <c r="IQ508" s="26"/>
      <c r="IR508" s="26"/>
      <c r="IS508" s="26"/>
      <c r="IT508" s="26"/>
      <c r="IU508" s="26"/>
      <c r="IV508" s="26"/>
    </row>
    <row r="509" spans="1:257" outlineLevel="2" x14ac:dyDescent="0.25">
      <c r="G509" s="31"/>
      <c r="H509" s="2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  <c r="AB509" s="26"/>
      <c r="AC509" s="26"/>
      <c r="AD509" s="26"/>
      <c r="AE509" s="26"/>
      <c r="AF509" s="26"/>
      <c r="AG509" s="26"/>
      <c r="AH509" s="26"/>
      <c r="AI509" s="26"/>
      <c r="AJ509" s="26"/>
      <c r="AK509" s="26"/>
      <c r="AL509" s="26"/>
      <c r="AM509" s="26"/>
      <c r="AN509" s="26"/>
      <c r="AO509" s="26"/>
      <c r="AP509" s="26"/>
      <c r="AQ509" s="26"/>
      <c r="AR509" s="26"/>
      <c r="AS509" s="26"/>
      <c r="AT509" s="26"/>
      <c r="AU509" s="26"/>
      <c r="AV509" s="26"/>
      <c r="AW509" s="26"/>
      <c r="AX509" s="26"/>
      <c r="AY509" s="26"/>
      <c r="AZ509" s="26"/>
      <c r="BA509" s="26"/>
      <c r="BB509" s="26"/>
      <c r="BC509" s="26"/>
      <c r="BD509" s="26"/>
      <c r="BE509" s="26"/>
      <c r="BF509" s="26"/>
      <c r="BG509" s="26"/>
      <c r="BH509" s="26"/>
      <c r="BI509" s="26"/>
      <c r="BJ509" s="26"/>
      <c r="BK509" s="26"/>
      <c r="BL509" s="26"/>
      <c r="BM509" s="26"/>
      <c r="BN509" s="26"/>
      <c r="BO509" s="26"/>
      <c r="BP509" s="26"/>
      <c r="BQ509" s="26"/>
      <c r="BR509" s="26"/>
      <c r="BS509" s="26"/>
      <c r="BT509" s="26"/>
      <c r="BU509" s="26"/>
      <c r="BV509" s="26"/>
      <c r="BW509" s="26"/>
      <c r="BX509" s="26"/>
      <c r="BY509" s="26"/>
      <c r="BZ509" s="26"/>
      <c r="CA509" s="26"/>
      <c r="CB509" s="26"/>
      <c r="CC509" s="26"/>
      <c r="CD509" s="26"/>
      <c r="CE509" s="26"/>
      <c r="CF509" s="26"/>
      <c r="CG509" s="26"/>
      <c r="CH509" s="26"/>
      <c r="CI509" s="26"/>
      <c r="CJ509" s="26"/>
      <c r="CK509" s="26"/>
      <c r="CL509" s="26"/>
      <c r="CM509" s="26"/>
      <c r="CN509" s="26"/>
      <c r="CO509" s="26"/>
      <c r="CP509" s="26"/>
      <c r="CQ509" s="26"/>
      <c r="CR509" s="26"/>
      <c r="CS509" s="26"/>
      <c r="CT509" s="26"/>
      <c r="CU509" s="26"/>
      <c r="CV509" s="26"/>
      <c r="CW509" s="26"/>
      <c r="CX509" s="26"/>
      <c r="CY509" s="26"/>
      <c r="CZ509" s="26"/>
      <c r="DA509" s="26"/>
      <c r="DB509" s="26"/>
      <c r="DC509" s="26"/>
      <c r="DD509" s="26"/>
      <c r="DE509" s="26"/>
      <c r="DF509" s="26"/>
      <c r="DG509" s="26"/>
      <c r="DH509" s="26"/>
      <c r="DI509" s="26"/>
      <c r="DJ509" s="26"/>
      <c r="DK509" s="26"/>
      <c r="DL509" s="26"/>
      <c r="DM509" s="26"/>
      <c r="DN509" s="26"/>
      <c r="DO509" s="26"/>
      <c r="DP509" s="26"/>
      <c r="DQ509" s="26"/>
      <c r="DR509" s="26"/>
      <c r="DS509" s="26"/>
      <c r="DT509" s="26"/>
      <c r="DU509" s="26"/>
      <c r="DV509" s="26"/>
      <c r="DW509" s="26"/>
      <c r="DX509" s="26"/>
      <c r="DY509" s="26"/>
      <c r="DZ509" s="26"/>
      <c r="EA509" s="26"/>
      <c r="EB509" s="26"/>
      <c r="EC509" s="26"/>
      <c r="ED509" s="26"/>
      <c r="EE509" s="26"/>
      <c r="EF509" s="26"/>
      <c r="EG509" s="26"/>
      <c r="EH509" s="26"/>
      <c r="EI509" s="26"/>
      <c r="EJ509" s="26"/>
      <c r="EK509" s="26"/>
      <c r="EL509" s="26"/>
      <c r="EM509" s="26"/>
      <c r="EN509" s="26"/>
      <c r="EO509" s="26"/>
      <c r="EP509" s="26"/>
      <c r="EQ509" s="26"/>
      <c r="ER509" s="26"/>
      <c r="ES509" s="26"/>
      <c r="ET509" s="26"/>
      <c r="EU509" s="26"/>
      <c r="EV509" s="26"/>
      <c r="EW509" s="26"/>
      <c r="EX509" s="26"/>
      <c r="EY509" s="26"/>
      <c r="EZ509" s="26"/>
      <c r="FA509" s="26"/>
      <c r="FB509" s="26"/>
      <c r="FC509" s="26"/>
      <c r="FD509" s="26"/>
      <c r="FE509" s="26"/>
      <c r="FF509" s="26"/>
      <c r="FG509" s="26"/>
      <c r="FH509" s="26"/>
      <c r="FI509" s="26"/>
      <c r="FJ509" s="26"/>
      <c r="FK509" s="26"/>
      <c r="FL509" s="26"/>
      <c r="FM509" s="26"/>
      <c r="FN509" s="26"/>
      <c r="FO509" s="26"/>
      <c r="FP509" s="26"/>
      <c r="FQ509" s="26"/>
      <c r="FR509" s="26"/>
      <c r="FS509" s="26"/>
      <c r="FT509" s="26"/>
      <c r="FU509" s="26"/>
      <c r="FV509" s="26"/>
      <c r="FW509" s="26"/>
      <c r="FX509" s="26"/>
      <c r="FY509" s="26"/>
      <c r="FZ509" s="26"/>
      <c r="GA509" s="26"/>
      <c r="GB509" s="26"/>
      <c r="GC509" s="26"/>
      <c r="GD509" s="26"/>
      <c r="GE509" s="26"/>
      <c r="GF509" s="26"/>
      <c r="GG509" s="26"/>
      <c r="GH509" s="26"/>
      <c r="GI509" s="26"/>
      <c r="GJ509" s="26"/>
      <c r="GK509" s="26"/>
      <c r="GL509" s="26"/>
      <c r="GM509" s="26"/>
      <c r="GN509" s="26"/>
      <c r="GO509" s="26"/>
      <c r="GP509" s="26"/>
      <c r="GQ509" s="26"/>
      <c r="GR509" s="26"/>
      <c r="GS509" s="26"/>
      <c r="GT509" s="26"/>
      <c r="GU509" s="26"/>
      <c r="GV509" s="26"/>
      <c r="GW509" s="26"/>
      <c r="GX509" s="26"/>
      <c r="GY509" s="26"/>
      <c r="GZ509" s="26"/>
      <c r="HA509" s="26"/>
      <c r="HB509" s="26"/>
      <c r="HC509" s="26"/>
      <c r="HD509" s="26"/>
      <c r="HE509" s="26"/>
      <c r="HF509" s="26"/>
      <c r="HG509" s="26"/>
      <c r="HH509" s="26"/>
      <c r="HI509" s="26"/>
      <c r="HJ509" s="26"/>
      <c r="HK509" s="26"/>
      <c r="HL509" s="26"/>
      <c r="HM509" s="26"/>
      <c r="HN509" s="26"/>
      <c r="HO509" s="26"/>
      <c r="HP509" s="26"/>
      <c r="HQ509" s="26"/>
      <c r="HR509" s="26"/>
      <c r="HS509" s="26"/>
      <c r="HT509" s="26"/>
      <c r="HU509" s="26"/>
      <c r="HV509" s="26"/>
      <c r="HW509" s="26"/>
      <c r="HX509" s="26"/>
      <c r="HY509" s="26"/>
      <c r="HZ509" s="26"/>
      <c r="IA509" s="26"/>
      <c r="IB509" s="26"/>
      <c r="IC509" s="26"/>
      <c r="ID509" s="26"/>
      <c r="IE509" s="26"/>
      <c r="IF509" s="26"/>
      <c r="IG509" s="26"/>
      <c r="IH509" s="26"/>
      <c r="II509" s="26"/>
      <c r="IJ509" s="26"/>
      <c r="IK509" s="26"/>
      <c r="IL509" s="26"/>
      <c r="IM509" s="26"/>
      <c r="IN509" s="26"/>
      <c r="IO509" s="26"/>
      <c r="IP509" s="26"/>
      <c r="IQ509" s="26"/>
      <c r="IR509" s="26"/>
      <c r="IS509" s="26"/>
      <c r="IT509" s="26"/>
      <c r="IU509" s="26"/>
      <c r="IV509" s="26"/>
    </row>
    <row r="510" spans="1:257" outlineLevel="2" x14ac:dyDescent="0.25">
      <c r="A510" t="s">
        <v>536</v>
      </c>
      <c r="G510" s="26"/>
      <c r="H510" s="2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6"/>
      <c r="AB510" s="26"/>
      <c r="AC510" s="26"/>
      <c r="AD510" s="26"/>
      <c r="AE510" s="26"/>
      <c r="AF510" s="26"/>
      <c r="AG510" s="26"/>
      <c r="AH510" s="26"/>
      <c r="AI510" s="26"/>
      <c r="AJ510" s="26"/>
      <c r="AK510" s="26"/>
      <c r="AL510" s="26"/>
      <c r="AM510" s="26"/>
      <c r="AN510" s="26"/>
      <c r="AO510" s="26"/>
      <c r="AP510" s="26"/>
      <c r="AQ510" s="26"/>
      <c r="AR510" s="26"/>
      <c r="AS510" s="26"/>
      <c r="AT510" s="26"/>
      <c r="AU510" s="26"/>
      <c r="AV510" s="26"/>
      <c r="AW510" s="26"/>
      <c r="AX510" s="26"/>
      <c r="AY510" s="26"/>
      <c r="AZ510" s="26"/>
      <c r="BA510" s="26"/>
      <c r="BB510" s="26"/>
      <c r="BC510" s="26"/>
      <c r="BD510" s="26"/>
      <c r="BE510" s="26"/>
      <c r="BF510" s="26"/>
      <c r="BG510" s="26"/>
      <c r="BH510" s="26"/>
      <c r="BI510" s="26"/>
      <c r="BJ510" s="26"/>
      <c r="BK510" s="26"/>
      <c r="BL510" s="26"/>
      <c r="BM510" s="26"/>
      <c r="BN510" s="26"/>
      <c r="BO510" s="26"/>
      <c r="BP510" s="26"/>
      <c r="BQ510" s="26"/>
      <c r="BR510" s="26"/>
      <c r="BS510" s="26"/>
      <c r="BT510" s="26"/>
      <c r="BU510" s="26"/>
      <c r="BV510" s="26"/>
      <c r="BW510" s="26"/>
      <c r="BX510" s="26"/>
      <c r="BY510" s="26"/>
      <c r="BZ510" s="26"/>
      <c r="CA510" s="26"/>
      <c r="CB510" s="26"/>
      <c r="CC510" s="26"/>
      <c r="CD510" s="26"/>
      <c r="CE510" s="26"/>
      <c r="CF510" s="26"/>
      <c r="CG510" s="26"/>
      <c r="CH510" s="26"/>
      <c r="CI510" s="26"/>
      <c r="CJ510" s="26"/>
      <c r="CK510" s="26"/>
      <c r="CL510" s="26"/>
      <c r="CM510" s="26"/>
      <c r="CN510" s="26"/>
      <c r="CO510" s="26"/>
      <c r="CP510" s="26"/>
      <c r="CQ510" s="26"/>
      <c r="CR510" s="26"/>
      <c r="CS510" s="26"/>
      <c r="CT510" s="26"/>
      <c r="CU510" s="26"/>
      <c r="CV510" s="26"/>
      <c r="CW510" s="26"/>
      <c r="CX510" s="26"/>
      <c r="CY510" s="26"/>
      <c r="CZ510" s="26"/>
      <c r="DA510" s="26"/>
      <c r="DB510" s="26"/>
      <c r="DC510" s="26"/>
      <c r="DD510" s="26"/>
      <c r="DE510" s="26"/>
      <c r="DF510" s="26"/>
      <c r="DG510" s="26"/>
      <c r="DH510" s="26"/>
      <c r="DI510" s="26"/>
      <c r="DJ510" s="26"/>
      <c r="DK510" s="26"/>
      <c r="DL510" s="26"/>
      <c r="DM510" s="26"/>
      <c r="DN510" s="26"/>
      <c r="DO510" s="26"/>
      <c r="DP510" s="26"/>
      <c r="DQ510" s="26"/>
      <c r="DR510" s="26"/>
      <c r="DS510" s="26"/>
      <c r="DT510" s="26"/>
      <c r="DU510" s="26"/>
      <c r="DV510" s="26"/>
      <c r="DW510" s="26"/>
      <c r="DX510" s="26"/>
      <c r="DY510" s="26"/>
      <c r="DZ510" s="26"/>
      <c r="EA510" s="26"/>
      <c r="EB510" s="26"/>
      <c r="EC510" s="26"/>
      <c r="ED510" s="26"/>
      <c r="EE510" s="26"/>
      <c r="EF510" s="26"/>
      <c r="EG510" s="26"/>
      <c r="EH510" s="26"/>
      <c r="EI510" s="26"/>
      <c r="EJ510" s="26"/>
      <c r="EK510" s="26"/>
      <c r="EL510" s="26"/>
      <c r="EM510" s="26"/>
      <c r="EN510" s="26"/>
      <c r="EO510" s="26"/>
      <c r="EP510" s="26"/>
      <c r="EQ510" s="26"/>
      <c r="ER510" s="26"/>
      <c r="ES510" s="26"/>
      <c r="ET510" s="26"/>
      <c r="EU510" s="26"/>
      <c r="EV510" s="26"/>
      <c r="EW510" s="26"/>
      <c r="EX510" s="26"/>
      <c r="EY510" s="26"/>
      <c r="EZ510" s="26"/>
      <c r="FA510" s="26"/>
      <c r="FB510" s="26"/>
      <c r="FC510" s="26"/>
      <c r="FD510" s="26"/>
      <c r="FE510" s="26"/>
      <c r="FF510" s="26"/>
      <c r="FG510" s="26"/>
      <c r="FH510" s="26"/>
      <c r="FI510" s="26"/>
      <c r="FJ510" s="26"/>
      <c r="FK510" s="26"/>
      <c r="FL510" s="26"/>
      <c r="FM510" s="26"/>
      <c r="FN510" s="26"/>
      <c r="FO510" s="26"/>
      <c r="FP510" s="26"/>
      <c r="FQ510" s="26"/>
      <c r="FR510" s="26"/>
      <c r="FS510" s="26"/>
      <c r="FT510" s="26"/>
      <c r="FU510" s="26"/>
      <c r="FV510" s="26"/>
      <c r="FW510" s="26"/>
      <c r="FX510" s="26"/>
      <c r="FY510" s="26"/>
      <c r="FZ510" s="26"/>
      <c r="GA510" s="26"/>
      <c r="GB510" s="26"/>
      <c r="GC510" s="26"/>
      <c r="GD510" s="26"/>
      <c r="GE510" s="26"/>
      <c r="GF510" s="26"/>
      <c r="GG510" s="26"/>
      <c r="GH510" s="26"/>
      <c r="GI510" s="26"/>
      <c r="GJ510" s="26"/>
      <c r="GK510" s="26"/>
      <c r="GL510" s="26"/>
      <c r="GM510" s="26"/>
      <c r="GN510" s="26"/>
      <c r="GO510" s="26"/>
      <c r="GP510" s="26"/>
      <c r="GQ510" s="26"/>
      <c r="GR510" s="26"/>
      <c r="GS510" s="26"/>
      <c r="GT510" s="26"/>
      <c r="GU510" s="26"/>
      <c r="GV510" s="26"/>
      <c r="GW510" s="26"/>
      <c r="GX510" s="26"/>
      <c r="GY510" s="26"/>
      <c r="GZ510" s="26"/>
      <c r="HA510" s="26"/>
      <c r="HB510" s="26"/>
      <c r="HC510" s="26"/>
      <c r="HD510" s="26"/>
      <c r="HE510" s="26"/>
      <c r="HF510" s="26"/>
      <c r="HG510" s="26"/>
      <c r="HH510" s="26"/>
      <c r="HI510" s="26"/>
      <c r="HJ510" s="26"/>
      <c r="HK510" s="26"/>
      <c r="HL510" s="26"/>
      <c r="HM510" s="26"/>
      <c r="HN510" s="26"/>
      <c r="HO510" s="26"/>
      <c r="HP510" s="26"/>
      <c r="HQ510" s="26"/>
      <c r="HR510" s="26"/>
      <c r="HS510" s="26"/>
      <c r="HT510" s="26"/>
      <c r="HU510" s="26"/>
      <c r="HV510" s="26"/>
      <c r="HW510" s="26"/>
      <c r="HX510" s="26"/>
      <c r="HY510" s="26"/>
      <c r="HZ510" s="26"/>
      <c r="IA510" s="26"/>
      <c r="IB510" s="26"/>
      <c r="IC510" s="26"/>
      <c r="ID510" s="26"/>
      <c r="IE510" s="26"/>
      <c r="IF510" s="26"/>
      <c r="IG510" s="26"/>
      <c r="IH510" s="26"/>
      <c r="II510" s="26"/>
      <c r="IJ510" s="26"/>
      <c r="IK510" s="26"/>
      <c r="IL510" s="26"/>
      <c r="IM510" s="26"/>
      <c r="IN510" s="26"/>
      <c r="IO510" s="26"/>
      <c r="IP510" s="26"/>
      <c r="IQ510" s="26"/>
      <c r="IR510" s="26"/>
      <c r="IS510" s="26"/>
      <c r="IT510" s="26"/>
      <c r="IU510" s="26"/>
      <c r="IV510" s="26"/>
    </row>
    <row r="511" spans="1:257" ht="30" outlineLevel="2" x14ac:dyDescent="0.25">
      <c r="A511" s="74" t="s">
        <v>27</v>
      </c>
      <c r="B511" s="82" t="s">
        <v>15</v>
      </c>
      <c r="C511" s="74" t="s">
        <v>28</v>
      </c>
      <c r="D511" s="74" t="s">
        <v>537</v>
      </c>
      <c r="E511" s="74" t="s">
        <v>5</v>
      </c>
      <c r="F511" s="82" t="s">
        <v>19</v>
      </c>
      <c r="G511" s="92" t="s">
        <v>29</v>
      </c>
      <c r="H511" s="2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6"/>
      <c r="AB511" s="26"/>
      <c r="AC511" s="26"/>
      <c r="AD511" s="26"/>
      <c r="AE511" s="26"/>
      <c r="AF511" s="26"/>
      <c r="AG511" s="26"/>
      <c r="AH511" s="26"/>
      <c r="AI511" s="26"/>
      <c r="AJ511" s="26"/>
      <c r="AK511" s="26"/>
      <c r="AL511" s="26"/>
      <c r="AM511" s="26"/>
      <c r="AN511" s="26"/>
      <c r="AO511" s="26"/>
      <c r="AP511" s="26"/>
      <c r="AQ511" s="26"/>
      <c r="AR511" s="26"/>
      <c r="AS511" s="26"/>
      <c r="AT511" s="26"/>
      <c r="AU511" s="26"/>
      <c r="AV511" s="26"/>
      <c r="AW511" s="26"/>
      <c r="AX511" s="26"/>
      <c r="AY511" s="26"/>
      <c r="AZ511" s="26"/>
      <c r="BA511" s="26"/>
      <c r="BB511" s="26"/>
      <c r="BC511" s="26"/>
      <c r="BD511" s="26"/>
      <c r="BE511" s="26"/>
      <c r="BF511" s="26"/>
      <c r="BG511" s="26"/>
      <c r="BH511" s="26"/>
      <c r="BI511" s="26"/>
      <c r="BJ511" s="26"/>
      <c r="BK511" s="26"/>
      <c r="BL511" s="26"/>
      <c r="BM511" s="26"/>
      <c r="BN511" s="26"/>
      <c r="BO511" s="26"/>
      <c r="BP511" s="26"/>
      <c r="BQ511" s="26"/>
      <c r="BR511" s="26"/>
      <c r="BS511" s="26"/>
      <c r="BT511" s="26"/>
      <c r="BU511" s="26"/>
      <c r="BV511" s="26"/>
      <c r="BW511" s="26"/>
      <c r="BX511" s="26"/>
      <c r="BY511" s="26"/>
      <c r="BZ511" s="26"/>
      <c r="CA511" s="26"/>
      <c r="CB511" s="26"/>
      <c r="CC511" s="26"/>
      <c r="CD511" s="26"/>
      <c r="CE511" s="26"/>
      <c r="CF511" s="26"/>
      <c r="CG511" s="26"/>
      <c r="CH511" s="26"/>
      <c r="CI511" s="26"/>
      <c r="CJ511" s="26"/>
      <c r="CK511" s="26"/>
      <c r="CL511" s="26"/>
      <c r="CM511" s="26"/>
      <c r="CN511" s="26"/>
      <c r="CO511" s="26"/>
      <c r="CP511" s="26"/>
      <c r="CQ511" s="26"/>
      <c r="CR511" s="26"/>
      <c r="CS511" s="26"/>
      <c r="CT511" s="26"/>
      <c r="CU511" s="26"/>
      <c r="CV511" s="26"/>
      <c r="CW511" s="26"/>
      <c r="CX511" s="26"/>
      <c r="CY511" s="26"/>
      <c r="CZ511" s="26"/>
      <c r="DA511" s="26"/>
      <c r="DB511" s="26"/>
      <c r="DC511" s="26"/>
      <c r="DD511" s="26"/>
      <c r="DE511" s="26"/>
      <c r="DF511" s="26"/>
      <c r="DG511" s="26"/>
      <c r="DH511" s="26"/>
      <c r="DI511" s="26"/>
      <c r="DJ511" s="26"/>
      <c r="DK511" s="26"/>
      <c r="DL511" s="26"/>
      <c r="DM511" s="26"/>
      <c r="DN511" s="26"/>
      <c r="DO511" s="26"/>
      <c r="DP511" s="26"/>
      <c r="DQ511" s="26"/>
      <c r="DR511" s="26"/>
      <c r="DS511" s="26"/>
      <c r="DT511" s="26"/>
      <c r="DU511" s="26"/>
      <c r="DV511" s="26"/>
      <c r="DW511" s="26"/>
      <c r="DX511" s="26"/>
      <c r="DY511" s="26"/>
      <c r="DZ511" s="26"/>
      <c r="EA511" s="26"/>
      <c r="EB511" s="26"/>
      <c r="EC511" s="26"/>
      <c r="ED511" s="26"/>
      <c r="EE511" s="26"/>
      <c r="EF511" s="26"/>
      <c r="EG511" s="26"/>
      <c r="EH511" s="26"/>
      <c r="EI511" s="26"/>
      <c r="EJ511" s="26"/>
      <c r="EK511" s="26"/>
      <c r="EL511" s="26"/>
      <c r="EM511" s="26"/>
      <c r="EN511" s="26"/>
      <c r="EO511" s="26"/>
      <c r="EP511" s="26"/>
      <c r="EQ511" s="26"/>
      <c r="ER511" s="26"/>
      <c r="ES511" s="26"/>
      <c r="ET511" s="26"/>
      <c r="EU511" s="26"/>
      <c r="EV511" s="26"/>
      <c r="EW511" s="26"/>
      <c r="EX511" s="26"/>
      <c r="EY511" s="26"/>
      <c r="EZ511" s="26"/>
      <c r="FA511" s="26"/>
      <c r="FB511" s="26"/>
      <c r="FC511" s="26"/>
      <c r="FD511" s="26"/>
      <c r="FE511" s="26"/>
      <c r="FF511" s="26"/>
      <c r="FG511" s="26"/>
      <c r="FH511" s="26"/>
      <c r="FI511" s="26"/>
      <c r="FJ511" s="26"/>
      <c r="FK511" s="26"/>
      <c r="FL511" s="26"/>
      <c r="FM511" s="26"/>
      <c r="FN511" s="26"/>
      <c r="FO511" s="26"/>
      <c r="FP511" s="26"/>
      <c r="FQ511" s="26"/>
      <c r="FR511" s="26"/>
      <c r="FS511" s="26"/>
      <c r="FT511" s="26"/>
      <c r="FU511" s="26"/>
      <c r="FV511" s="26"/>
      <c r="FW511" s="26"/>
      <c r="FX511" s="26"/>
      <c r="FY511" s="26"/>
      <c r="FZ511" s="26"/>
      <c r="GA511" s="26"/>
      <c r="GB511" s="26"/>
      <c r="GC511" s="26"/>
      <c r="GD511" s="26"/>
      <c r="GE511" s="26"/>
      <c r="GF511" s="26"/>
      <c r="GG511" s="26"/>
      <c r="GH511" s="26"/>
      <c r="GI511" s="26"/>
      <c r="GJ511" s="26"/>
      <c r="GK511" s="26"/>
      <c r="GL511" s="26"/>
      <c r="GM511" s="26"/>
      <c r="GN511" s="26"/>
      <c r="GO511" s="26"/>
      <c r="GP511" s="26"/>
      <c r="GQ511" s="26"/>
      <c r="GR511" s="26"/>
      <c r="GS511" s="26"/>
      <c r="GT511" s="26"/>
      <c r="GU511" s="26"/>
      <c r="GV511" s="26"/>
      <c r="GW511" s="26"/>
      <c r="GX511" s="26"/>
      <c r="GY511" s="26"/>
      <c r="GZ511" s="26"/>
      <c r="HA511" s="26"/>
      <c r="HB511" s="26"/>
      <c r="HC511" s="26"/>
      <c r="HD511" s="26"/>
      <c r="HE511" s="26"/>
      <c r="HF511" s="26"/>
      <c r="HG511" s="26"/>
      <c r="HH511" s="26"/>
      <c r="HI511" s="26"/>
      <c r="HJ511" s="26"/>
      <c r="HK511" s="26"/>
      <c r="HL511" s="26"/>
      <c r="HM511" s="26"/>
      <c r="HN511" s="26"/>
      <c r="HO511" s="26"/>
      <c r="HP511" s="26"/>
      <c r="HQ511" s="26"/>
      <c r="HR511" s="26"/>
      <c r="HS511" s="26"/>
      <c r="HT511" s="26"/>
      <c r="HU511" s="26"/>
      <c r="HV511" s="26"/>
      <c r="HW511" s="26"/>
      <c r="HX511" s="26"/>
      <c r="HY511" s="26"/>
      <c r="HZ511" s="26"/>
      <c r="IA511" s="26"/>
      <c r="IB511" s="26"/>
      <c r="IC511" s="26"/>
      <c r="ID511" s="26"/>
      <c r="IE511" s="26"/>
      <c r="IF511" s="26"/>
      <c r="IG511" s="26"/>
      <c r="IH511" s="26"/>
      <c r="II511" s="26"/>
      <c r="IJ511" s="26"/>
      <c r="IK511" s="26"/>
      <c r="IL511" s="26"/>
      <c r="IM511" s="26"/>
      <c r="IN511" s="26"/>
      <c r="IO511" s="26"/>
      <c r="IP511" s="26"/>
      <c r="IQ511" s="26"/>
      <c r="IR511" s="26"/>
      <c r="IS511" s="26"/>
      <c r="IT511" s="26"/>
      <c r="IU511" s="26"/>
      <c r="IV511" s="26"/>
    </row>
    <row r="512" spans="1:257" outlineLevel="2" x14ac:dyDescent="0.25">
      <c r="A512" s="38" t="s">
        <v>52</v>
      </c>
      <c r="B512" s="38">
        <v>860066942</v>
      </c>
      <c r="C512" s="38" t="s">
        <v>58</v>
      </c>
      <c r="D512" s="39" t="s">
        <v>84</v>
      </c>
      <c r="E512" s="40">
        <v>45586</v>
      </c>
      <c r="F512" s="30" t="s">
        <v>356</v>
      </c>
      <c r="G512" s="93">
        <v>35113</v>
      </c>
      <c r="H512" s="2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6"/>
      <c r="AB512" s="26"/>
      <c r="AC512" s="26"/>
      <c r="AD512" s="26"/>
      <c r="AE512" s="26"/>
      <c r="AF512" s="26"/>
      <c r="AG512" s="26"/>
      <c r="AH512" s="26"/>
      <c r="AI512" s="26"/>
      <c r="AJ512" s="26"/>
      <c r="AK512" s="26"/>
      <c r="AL512" s="26"/>
      <c r="AM512" s="26"/>
      <c r="AN512" s="26"/>
      <c r="AO512" s="26"/>
      <c r="AP512" s="26"/>
      <c r="AQ512" s="26"/>
      <c r="AR512" s="26"/>
      <c r="AS512" s="26"/>
      <c r="AT512" s="26"/>
      <c r="AU512" s="26"/>
      <c r="AV512" s="26"/>
      <c r="AW512" s="26"/>
      <c r="AX512" s="26"/>
      <c r="AY512" s="26"/>
      <c r="AZ512" s="26"/>
      <c r="BA512" s="26"/>
      <c r="BB512" s="26"/>
      <c r="BC512" s="26"/>
      <c r="BD512" s="26"/>
      <c r="BE512" s="26"/>
      <c r="BF512" s="26"/>
      <c r="BG512" s="26"/>
      <c r="BH512" s="26"/>
      <c r="BI512" s="26"/>
      <c r="BJ512" s="26"/>
      <c r="BK512" s="26"/>
      <c r="BL512" s="26"/>
      <c r="BM512" s="26"/>
      <c r="BN512" s="26"/>
      <c r="BO512" s="26"/>
      <c r="BP512" s="26"/>
      <c r="BQ512" s="26"/>
      <c r="BR512" s="26"/>
      <c r="BS512" s="26"/>
      <c r="BT512" s="26"/>
      <c r="BU512" s="26"/>
      <c r="BV512" s="26"/>
      <c r="BW512" s="26"/>
      <c r="BX512" s="26"/>
      <c r="BY512" s="26"/>
      <c r="BZ512" s="26"/>
      <c r="CA512" s="26"/>
      <c r="CB512" s="26"/>
      <c r="CC512" s="26"/>
      <c r="CD512" s="26"/>
      <c r="CE512" s="26"/>
      <c r="CF512" s="26"/>
      <c r="CG512" s="26"/>
      <c r="CH512" s="26"/>
      <c r="CI512" s="26"/>
      <c r="CJ512" s="26"/>
      <c r="CK512" s="26"/>
      <c r="CL512" s="26"/>
      <c r="CM512" s="26"/>
      <c r="CN512" s="26"/>
      <c r="CO512" s="26"/>
      <c r="CP512" s="26"/>
      <c r="CQ512" s="26"/>
      <c r="CR512" s="26"/>
      <c r="CS512" s="26"/>
      <c r="CT512" s="26"/>
      <c r="CU512" s="26"/>
      <c r="CV512" s="26"/>
      <c r="CW512" s="26"/>
      <c r="CX512" s="26"/>
      <c r="CY512" s="26"/>
      <c r="CZ512" s="26"/>
      <c r="DA512" s="26"/>
      <c r="DB512" s="26"/>
      <c r="DC512" s="26"/>
      <c r="DD512" s="26"/>
      <c r="DE512" s="26"/>
      <c r="DF512" s="26"/>
      <c r="DG512" s="26"/>
      <c r="DH512" s="26"/>
      <c r="DI512" s="26"/>
      <c r="DJ512" s="26"/>
      <c r="DK512" s="26"/>
      <c r="DL512" s="26"/>
      <c r="DM512" s="26"/>
      <c r="DN512" s="26"/>
      <c r="DO512" s="26"/>
      <c r="DP512" s="26"/>
      <c r="DQ512" s="26"/>
      <c r="DR512" s="26"/>
      <c r="DS512" s="26"/>
      <c r="DT512" s="26"/>
      <c r="DU512" s="26"/>
      <c r="DV512" s="26"/>
      <c r="DW512" s="26"/>
      <c r="DX512" s="26"/>
      <c r="DY512" s="26"/>
      <c r="DZ512" s="26"/>
      <c r="EA512" s="26"/>
      <c r="EB512" s="26"/>
      <c r="EC512" s="26"/>
      <c r="ED512" s="26"/>
      <c r="EE512" s="26"/>
      <c r="EF512" s="26"/>
      <c r="EG512" s="26"/>
      <c r="EH512" s="26"/>
      <c r="EI512" s="26"/>
      <c r="EJ512" s="26"/>
      <c r="EK512" s="26"/>
      <c r="EL512" s="26"/>
      <c r="EM512" s="26"/>
      <c r="EN512" s="26"/>
      <c r="EO512" s="26"/>
      <c r="EP512" s="26"/>
      <c r="EQ512" s="26"/>
      <c r="ER512" s="26"/>
      <c r="ES512" s="26"/>
      <c r="ET512" s="26"/>
      <c r="EU512" s="26"/>
      <c r="EV512" s="26"/>
      <c r="EW512" s="26"/>
      <c r="EX512" s="26"/>
      <c r="EY512" s="26"/>
      <c r="EZ512" s="26"/>
      <c r="FA512" s="26"/>
      <c r="FB512" s="26"/>
      <c r="FC512" s="26"/>
      <c r="FD512" s="26"/>
      <c r="FE512" s="26"/>
      <c r="FF512" s="26"/>
      <c r="FG512" s="26"/>
      <c r="FH512" s="26"/>
      <c r="FI512" s="26"/>
      <c r="FJ512" s="26"/>
      <c r="FK512" s="26"/>
      <c r="FL512" s="26"/>
      <c r="FM512" s="26"/>
      <c r="FN512" s="26"/>
      <c r="FO512" s="26"/>
      <c r="FP512" s="26"/>
      <c r="FQ512" s="26"/>
      <c r="FR512" s="26"/>
      <c r="FS512" s="26"/>
      <c r="FT512" s="26"/>
      <c r="FU512" s="26"/>
      <c r="FV512" s="26"/>
      <c r="FW512" s="26"/>
      <c r="FX512" s="26"/>
      <c r="FY512" s="26"/>
      <c r="FZ512" s="26"/>
      <c r="GA512" s="26"/>
      <c r="GB512" s="26"/>
      <c r="GC512" s="26"/>
      <c r="GD512" s="26"/>
      <c r="GE512" s="26"/>
      <c r="GF512" s="26"/>
      <c r="GG512" s="26"/>
      <c r="GH512" s="26"/>
      <c r="GI512" s="26"/>
      <c r="GJ512" s="26"/>
      <c r="GK512" s="26"/>
      <c r="GL512" s="26"/>
      <c r="GM512" s="26"/>
      <c r="GN512" s="26"/>
      <c r="GO512" s="26"/>
      <c r="GP512" s="26"/>
      <c r="GQ512" s="26"/>
      <c r="GR512" s="26"/>
      <c r="GS512" s="26"/>
      <c r="GT512" s="26"/>
      <c r="GU512" s="26"/>
      <c r="GV512" s="26"/>
      <c r="GW512" s="26"/>
      <c r="GX512" s="26"/>
      <c r="GY512" s="26"/>
      <c r="GZ512" s="26"/>
      <c r="HA512" s="26"/>
      <c r="HB512" s="26"/>
      <c r="HC512" s="26"/>
      <c r="HD512" s="26"/>
      <c r="HE512" s="26"/>
      <c r="HF512" s="26"/>
      <c r="HG512" s="26"/>
      <c r="HH512" s="26"/>
      <c r="HI512" s="26"/>
      <c r="HJ512" s="26"/>
      <c r="HK512" s="26"/>
      <c r="HL512" s="26"/>
      <c r="HM512" s="26"/>
      <c r="HN512" s="26"/>
      <c r="HO512" s="26"/>
      <c r="HP512" s="26"/>
      <c r="HQ512" s="26"/>
      <c r="HR512" s="26"/>
      <c r="HS512" s="26"/>
      <c r="HT512" s="26"/>
      <c r="HU512" s="26"/>
      <c r="HV512" s="26"/>
      <c r="HW512" s="26"/>
      <c r="HX512" s="26"/>
      <c r="HY512" s="26"/>
      <c r="HZ512" s="26"/>
      <c r="IA512" s="26"/>
      <c r="IB512" s="26"/>
      <c r="IC512" s="26"/>
      <c r="ID512" s="26"/>
      <c r="IE512" s="26"/>
      <c r="IF512" s="26"/>
      <c r="IG512" s="26"/>
      <c r="IH512" s="26"/>
      <c r="II512" s="26"/>
      <c r="IJ512" s="26"/>
      <c r="IK512" s="26"/>
      <c r="IL512" s="26"/>
      <c r="IM512" s="26"/>
      <c r="IN512" s="26"/>
      <c r="IO512" s="26"/>
      <c r="IP512" s="26"/>
      <c r="IQ512" s="26"/>
      <c r="IR512" s="26"/>
      <c r="IS512" s="26"/>
      <c r="IT512" s="26"/>
      <c r="IU512" s="26"/>
      <c r="IV512" s="26"/>
    </row>
    <row r="513" spans="1:256" outlineLevel="2" x14ac:dyDescent="0.25">
      <c r="A513" s="38" t="s">
        <v>52</v>
      </c>
      <c r="B513" s="38">
        <v>860066942</v>
      </c>
      <c r="C513" s="38" t="s">
        <v>58</v>
      </c>
      <c r="D513" s="39" t="s">
        <v>84</v>
      </c>
      <c r="E513" s="40">
        <v>45586</v>
      </c>
      <c r="F513" s="30" t="s">
        <v>357</v>
      </c>
      <c r="G513" s="93">
        <v>35113</v>
      </c>
      <c r="H513" s="2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6"/>
      <c r="AB513" s="26"/>
      <c r="AC513" s="26"/>
      <c r="AD513" s="26"/>
      <c r="AE513" s="26"/>
      <c r="AF513" s="26"/>
      <c r="AG513" s="26"/>
      <c r="AH513" s="26"/>
      <c r="AI513" s="26"/>
      <c r="AJ513" s="26"/>
      <c r="AK513" s="26"/>
      <c r="AL513" s="26"/>
      <c r="AM513" s="26"/>
      <c r="AN513" s="26"/>
      <c r="AO513" s="26"/>
      <c r="AP513" s="26"/>
      <c r="AQ513" s="26"/>
      <c r="AR513" s="26"/>
      <c r="AS513" s="26"/>
      <c r="AT513" s="26"/>
      <c r="AU513" s="26"/>
      <c r="AV513" s="26"/>
      <c r="AW513" s="26"/>
      <c r="AX513" s="26"/>
      <c r="AY513" s="26"/>
      <c r="AZ513" s="26"/>
      <c r="BA513" s="26"/>
      <c r="BB513" s="26"/>
      <c r="BC513" s="26"/>
      <c r="BD513" s="26"/>
      <c r="BE513" s="26"/>
      <c r="BF513" s="26"/>
      <c r="BG513" s="26"/>
      <c r="BH513" s="26"/>
      <c r="BI513" s="26"/>
      <c r="BJ513" s="26"/>
      <c r="BK513" s="26"/>
      <c r="BL513" s="26"/>
      <c r="BM513" s="26"/>
      <c r="BN513" s="26"/>
      <c r="BO513" s="26"/>
      <c r="BP513" s="26"/>
      <c r="BQ513" s="26"/>
      <c r="BR513" s="26"/>
      <c r="BS513" s="26"/>
      <c r="BT513" s="26"/>
      <c r="BU513" s="26"/>
      <c r="BV513" s="26"/>
      <c r="BW513" s="26"/>
      <c r="BX513" s="26"/>
      <c r="BY513" s="26"/>
      <c r="BZ513" s="26"/>
      <c r="CA513" s="26"/>
      <c r="CB513" s="26"/>
      <c r="CC513" s="26"/>
      <c r="CD513" s="26"/>
      <c r="CE513" s="26"/>
      <c r="CF513" s="26"/>
      <c r="CG513" s="26"/>
      <c r="CH513" s="26"/>
      <c r="CI513" s="26"/>
      <c r="CJ513" s="26"/>
      <c r="CK513" s="26"/>
      <c r="CL513" s="26"/>
      <c r="CM513" s="26"/>
      <c r="CN513" s="26"/>
      <c r="CO513" s="26"/>
      <c r="CP513" s="26"/>
      <c r="CQ513" s="26"/>
      <c r="CR513" s="26"/>
      <c r="CS513" s="26"/>
      <c r="CT513" s="26"/>
      <c r="CU513" s="26"/>
      <c r="CV513" s="26"/>
      <c r="CW513" s="26"/>
      <c r="CX513" s="26"/>
      <c r="CY513" s="26"/>
      <c r="CZ513" s="26"/>
      <c r="DA513" s="26"/>
      <c r="DB513" s="26"/>
      <c r="DC513" s="26"/>
      <c r="DD513" s="26"/>
      <c r="DE513" s="26"/>
      <c r="DF513" s="26"/>
      <c r="DG513" s="26"/>
      <c r="DH513" s="26"/>
      <c r="DI513" s="26"/>
      <c r="DJ513" s="26"/>
      <c r="DK513" s="26"/>
      <c r="DL513" s="26"/>
      <c r="DM513" s="26"/>
      <c r="DN513" s="26"/>
      <c r="DO513" s="26"/>
      <c r="DP513" s="26"/>
      <c r="DQ513" s="26"/>
      <c r="DR513" s="26"/>
      <c r="DS513" s="26"/>
      <c r="DT513" s="26"/>
      <c r="DU513" s="26"/>
      <c r="DV513" s="26"/>
      <c r="DW513" s="26"/>
      <c r="DX513" s="26"/>
      <c r="DY513" s="26"/>
      <c r="DZ513" s="26"/>
      <c r="EA513" s="26"/>
      <c r="EB513" s="26"/>
      <c r="EC513" s="26"/>
      <c r="ED513" s="26"/>
      <c r="EE513" s="26"/>
      <c r="EF513" s="26"/>
      <c r="EG513" s="26"/>
      <c r="EH513" s="26"/>
      <c r="EI513" s="26"/>
      <c r="EJ513" s="26"/>
      <c r="EK513" s="26"/>
      <c r="EL513" s="26"/>
      <c r="EM513" s="26"/>
      <c r="EN513" s="26"/>
      <c r="EO513" s="26"/>
      <c r="EP513" s="26"/>
      <c r="EQ513" s="26"/>
      <c r="ER513" s="26"/>
      <c r="ES513" s="26"/>
      <c r="ET513" s="26"/>
      <c r="EU513" s="26"/>
      <c r="EV513" s="26"/>
      <c r="EW513" s="26"/>
      <c r="EX513" s="26"/>
      <c r="EY513" s="26"/>
      <c r="EZ513" s="26"/>
      <c r="FA513" s="26"/>
      <c r="FB513" s="26"/>
      <c r="FC513" s="26"/>
      <c r="FD513" s="26"/>
      <c r="FE513" s="26"/>
      <c r="FF513" s="26"/>
      <c r="FG513" s="26"/>
      <c r="FH513" s="26"/>
      <c r="FI513" s="26"/>
      <c r="FJ513" s="26"/>
      <c r="FK513" s="26"/>
      <c r="FL513" s="26"/>
      <c r="FM513" s="26"/>
      <c r="FN513" s="26"/>
      <c r="FO513" s="26"/>
      <c r="FP513" s="26"/>
      <c r="FQ513" s="26"/>
      <c r="FR513" s="26"/>
      <c r="FS513" s="26"/>
      <c r="FT513" s="26"/>
      <c r="FU513" s="26"/>
      <c r="FV513" s="26"/>
      <c r="FW513" s="26"/>
      <c r="FX513" s="26"/>
      <c r="FY513" s="26"/>
      <c r="FZ513" s="26"/>
      <c r="GA513" s="26"/>
      <c r="GB513" s="26"/>
      <c r="GC513" s="26"/>
      <c r="GD513" s="26"/>
      <c r="GE513" s="26"/>
      <c r="GF513" s="26"/>
      <c r="GG513" s="26"/>
      <c r="GH513" s="26"/>
      <c r="GI513" s="26"/>
      <c r="GJ513" s="26"/>
      <c r="GK513" s="26"/>
      <c r="GL513" s="26"/>
      <c r="GM513" s="26"/>
      <c r="GN513" s="26"/>
      <c r="GO513" s="26"/>
      <c r="GP513" s="26"/>
      <c r="GQ513" s="26"/>
      <c r="GR513" s="26"/>
      <c r="GS513" s="26"/>
      <c r="GT513" s="26"/>
      <c r="GU513" s="26"/>
      <c r="GV513" s="26"/>
      <c r="GW513" s="26"/>
      <c r="GX513" s="26"/>
      <c r="GY513" s="26"/>
      <c r="GZ513" s="26"/>
      <c r="HA513" s="26"/>
      <c r="HB513" s="26"/>
      <c r="HC513" s="26"/>
      <c r="HD513" s="26"/>
      <c r="HE513" s="26"/>
      <c r="HF513" s="26"/>
      <c r="HG513" s="26"/>
      <c r="HH513" s="26"/>
      <c r="HI513" s="26"/>
      <c r="HJ513" s="26"/>
      <c r="HK513" s="26"/>
      <c r="HL513" s="26"/>
      <c r="HM513" s="26"/>
      <c r="HN513" s="26"/>
      <c r="HO513" s="26"/>
      <c r="HP513" s="26"/>
      <c r="HQ513" s="26"/>
      <c r="HR513" s="26"/>
      <c r="HS513" s="26"/>
      <c r="HT513" s="26"/>
      <c r="HU513" s="26"/>
      <c r="HV513" s="26"/>
      <c r="HW513" s="26"/>
      <c r="HX513" s="26"/>
      <c r="HY513" s="26"/>
      <c r="HZ513" s="26"/>
      <c r="IA513" s="26"/>
      <c r="IB513" s="26"/>
      <c r="IC513" s="26"/>
      <c r="ID513" s="26"/>
      <c r="IE513" s="26"/>
      <c r="IF513" s="26"/>
      <c r="IG513" s="26"/>
      <c r="IH513" s="26"/>
      <c r="II513" s="26"/>
      <c r="IJ513" s="26"/>
      <c r="IK513" s="26"/>
      <c r="IL513" s="26"/>
      <c r="IM513" s="26"/>
      <c r="IN513" s="26"/>
      <c r="IO513" s="26"/>
      <c r="IP513" s="26"/>
      <c r="IQ513" s="26"/>
      <c r="IR513" s="26"/>
      <c r="IS513" s="26"/>
      <c r="IT513" s="26"/>
      <c r="IU513" s="26"/>
      <c r="IV513" s="26"/>
    </row>
    <row r="514" spans="1:256" outlineLevel="2" x14ac:dyDescent="0.25">
      <c r="A514" s="38" t="s">
        <v>52</v>
      </c>
      <c r="B514" s="38">
        <v>860066942</v>
      </c>
      <c r="C514" s="38" t="s">
        <v>58</v>
      </c>
      <c r="D514" s="39" t="s">
        <v>84</v>
      </c>
      <c r="E514" s="40">
        <v>45586</v>
      </c>
      <c r="F514" s="30" t="s">
        <v>358</v>
      </c>
      <c r="G514" s="93">
        <v>35113</v>
      </c>
      <c r="H514" s="2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6"/>
      <c r="AB514" s="26"/>
      <c r="AC514" s="26"/>
      <c r="AD514" s="26"/>
      <c r="AE514" s="26"/>
      <c r="AF514" s="26"/>
      <c r="AG514" s="26"/>
      <c r="AH514" s="26"/>
      <c r="AI514" s="26"/>
      <c r="AJ514" s="26"/>
      <c r="AK514" s="26"/>
      <c r="AL514" s="26"/>
      <c r="AM514" s="26"/>
      <c r="AN514" s="26"/>
      <c r="AO514" s="26"/>
      <c r="AP514" s="26"/>
      <c r="AQ514" s="26"/>
      <c r="AR514" s="26"/>
      <c r="AS514" s="26"/>
      <c r="AT514" s="26"/>
      <c r="AU514" s="26"/>
      <c r="AV514" s="26"/>
      <c r="AW514" s="26"/>
      <c r="AX514" s="26"/>
      <c r="AY514" s="26"/>
      <c r="AZ514" s="26"/>
      <c r="BA514" s="26"/>
      <c r="BB514" s="26"/>
      <c r="BC514" s="26"/>
      <c r="BD514" s="26"/>
      <c r="BE514" s="26"/>
      <c r="BF514" s="26"/>
      <c r="BG514" s="26"/>
      <c r="BH514" s="26"/>
      <c r="BI514" s="26"/>
      <c r="BJ514" s="26"/>
      <c r="BK514" s="26"/>
      <c r="BL514" s="26"/>
      <c r="BM514" s="26"/>
      <c r="BN514" s="26"/>
      <c r="BO514" s="26"/>
      <c r="BP514" s="26"/>
      <c r="BQ514" s="26"/>
      <c r="BR514" s="26"/>
      <c r="BS514" s="26"/>
      <c r="BT514" s="26"/>
      <c r="BU514" s="26"/>
      <c r="BV514" s="26"/>
      <c r="BW514" s="26"/>
      <c r="BX514" s="26"/>
      <c r="BY514" s="26"/>
      <c r="BZ514" s="26"/>
      <c r="CA514" s="26"/>
      <c r="CB514" s="26"/>
      <c r="CC514" s="26"/>
      <c r="CD514" s="26"/>
      <c r="CE514" s="26"/>
      <c r="CF514" s="26"/>
      <c r="CG514" s="26"/>
      <c r="CH514" s="26"/>
      <c r="CI514" s="26"/>
      <c r="CJ514" s="26"/>
      <c r="CK514" s="26"/>
      <c r="CL514" s="26"/>
      <c r="CM514" s="26"/>
      <c r="CN514" s="26"/>
      <c r="CO514" s="26"/>
      <c r="CP514" s="26"/>
      <c r="CQ514" s="26"/>
      <c r="CR514" s="26"/>
      <c r="CS514" s="26"/>
      <c r="CT514" s="26"/>
      <c r="CU514" s="26"/>
      <c r="CV514" s="26"/>
      <c r="CW514" s="26"/>
      <c r="CX514" s="26"/>
      <c r="CY514" s="26"/>
      <c r="CZ514" s="26"/>
      <c r="DA514" s="26"/>
      <c r="DB514" s="26"/>
      <c r="DC514" s="26"/>
      <c r="DD514" s="26"/>
      <c r="DE514" s="26"/>
      <c r="DF514" s="26"/>
      <c r="DG514" s="26"/>
      <c r="DH514" s="26"/>
      <c r="DI514" s="26"/>
      <c r="DJ514" s="26"/>
      <c r="DK514" s="26"/>
      <c r="DL514" s="26"/>
      <c r="DM514" s="26"/>
      <c r="DN514" s="26"/>
      <c r="DO514" s="26"/>
      <c r="DP514" s="26"/>
      <c r="DQ514" s="26"/>
      <c r="DR514" s="26"/>
      <c r="DS514" s="26"/>
      <c r="DT514" s="26"/>
      <c r="DU514" s="26"/>
      <c r="DV514" s="26"/>
      <c r="DW514" s="26"/>
      <c r="DX514" s="26"/>
      <c r="DY514" s="26"/>
      <c r="DZ514" s="26"/>
      <c r="EA514" s="26"/>
      <c r="EB514" s="26"/>
      <c r="EC514" s="26"/>
      <c r="ED514" s="26"/>
      <c r="EE514" s="26"/>
      <c r="EF514" s="26"/>
      <c r="EG514" s="26"/>
      <c r="EH514" s="26"/>
      <c r="EI514" s="26"/>
      <c r="EJ514" s="26"/>
      <c r="EK514" s="26"/>
      <c r="EL514" s="26"/>
      <c r="EM514" s="26"/>
      <c r="EN514" s="26"/>
      <c r="EO514" s="26"/>
      <c r="EP514" s="26"/>
      <c r="EQ514" s="26"/>
      <c r="ER514" s="26"/>
      <c r="ES514" s="26"/>
      <c r="ET514" s="26"/>
      <c r="EU514" s="26"/>
      <c r="EV514" s="26"/>
      <c r="EW514" s="26"/>
      <c r="EX514" s="26"/>
      <c r="EY514" s="26"/>
      <c r="EZ514" s="26"/>
      <c r="FA514" s="26"/>
      <c r="FB514" s="26"/>
      <c r="FC514" s="26"/>
      <c r="FD514" s="26"/>
      <c r="FE514" s="26"/>
      <c r="FF514" s="26"/>
      <c r="FG514" s="26"/>
      <c r="FH514" s="26"/>
      <c r="FI514" s="26"/>
      <c r="FJ514" s="26"/>
      <c r="FK514" s="26"/>
      <c r="FL514" s="26"/>
      <c r="FM514" s="26"/>
      <c r="FN514" s="26"/>
      <c r="FO514" s="26"/>
      <c r="FP514" s="26"/>
      <c r="FQ514" s="26"/>
      <c r="FR514" s="26"/>
      <c r="FS514" s="26"/>
      <c r="FT514" s="26"/>
      <c r="FU514" s="26"/>
      <c r="FV514" s="26"/>
      <c r="FW514" s="26"/>
      <c r="FX514" s="26"/>
      <c r="FY514" s="26"/>
      <c r="FZ514" s="26"/>
      <c r="GA514" s="26"/>
      <c r="GB514" s="26"/>
      <c r="GC514" s="26"/>
      <c r="GD514" s="26"/>
      <c r="GE514" s="26"/>
      <c r="GF514" s="26"/>
      <c r="GG514" s="26"/>
      <c r="GH514" s="26"/>
      <c r="GI514" s="26"/>
      <c r="GJ514" s="26"/>
      <c r="GK514" s="26"/>
      <c r="GL514" s="26"/>
      <c r="GM514" s="26"/>
      <c r="GN514" s="26"/>
      <c r="GO514" s="26"/>
      <c r="GP514" s="26"/>
      <c r="GQ514" s="26"/>
      <c r="GR514" s="26"/>
      <c r="GS514" s="26"/>
      <c r="GT514" s="26"/>
      <c r="GU514" s="26"/>
      <c r="GV514" s="26"/>
      <c r="GW514" s="26"/>
      <c r="GX514" s="26"/>
      <c r="GY514" s="26"/>
      <c r="GZ514" s="26"/>
      <c r="HA514" s="26"/>
      <c r="HB514" s="26"/>
      <c r="HC514" s="26"/>
      <c r="HD514" s="26"/>
      <c r="HE514" s="26"/>
      <c r="HF514" s="26"/>
      <c r="HG514" s="26"/>
      <c r="HH514" s="26"/>
      <c r="HI514" s="26"/>
      <c r="HJ514" s="26"/>
      <c r="HK514" s="26"/>
      <c r="HL514" s="26"/>
      <c r="HM514" s="26"/>
      <c r="HN514" s="26"/>
      <c r="HO514" s="26"/>
      <c r="HP514" s="26"/>
      <c r="HQ514" s="26"/>
      <c r="HR514" s="26"/>
      <c r="HS514" s="26"/>
      <c r="HT514" s="26"/>
      <c r="HU514" s="26"/>
      <c r="HV514" s="26"/>
      <c r="HW514" s="26"/>
      <c r="HX514" s="26"/>
      <c r="HY514" s="26"/>
      <c r="HZ514" s="26"/>
      <c r="IA514" s="26"/>
      <c r="IB514" s="26"/>
      <c r="IC514" s="26"/>
      <c r="ID514" s="26"/>
      <c r="IE514" s="26"/>
      <c r="IF514" s="26"/>
      <c r="IG514" s="26"/>
      <c r="IH514" s="26"/>
      <c r="II514" s="26"/>
      <c r="IJ514" s="26"/>
      <c r="IK514" s="26"/>
      <c r="IL514" s="26"/>
      <c r="IM514" s="26"/>
      <c r="IN514" s="26"/>
      <c r="IO514" s="26"/>
      <c r="IP514" s="26"/>
      <c r="IQ514" s="26"/>
      <c r="IR514" s="26"/>
      <c r="IS514" s="26"/>
      <c r="IT514" s="26"/>
      <c r="IU514" s="26"/>
      <c r="IV514" s="26"/>
    </row>
    <row r="515" spans="1:256" outlineLevel="2" x14ac:dyDescent="0.25">
      <c r="A515" s="38" t="s">
        <v>52</v>
      </c>
      <c r="B515" s="38">
        <v>860066942</v>
      </c>
      <c r="C515" s="38" t="s">
        <v>58</v>
      </c>
      <c r="D515" s="39" t="s">
        <v>84</v>
      </c>
      <c r="E515" s="40">
        <v>45586</v>
      </c>
      <c r="F515" s="30" t="s">
        <v>359</v>
      </c>
      <c r="G515" s="93">
        <v>70226</v>
      </c>
      <c r="H515" s="2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6"/>
      <c r="AB515" s="26"/>
      <c r="AC515" s="26"/>
      <c r="AD515" s="26"/>
      <c r="AE515" s="26"/>
      <c r="AF515" s="26"/>
      <c r="AG515" s="26"/>
      <c r="AH515" s="26"/>
      <c r="AI515" s="26"/>
      <c r="AJ515" s="26"/>
      <c r="AK515" s="26"/>
      <c r="AL515" s="26"/>
      <c r="AM515" s="26"/>
      <c r="AN515" s="26"/>
      <c r="AO515" s="26"/>
      <c r="AP515" s="26"/>
      <c r="AQ515" s="26"/>
      <c r="AR515" s="26"/>
      <c r="AS515" s="26"/>
      <c r="AT515" s="26"/>
      <c r="AU515" s="26"/>
      <c r="AV515" s="26"/>
      <c r="AW515" s="26"/>
      <c r="AX515" s="26"/>
      <c r="AY515" s="26"/>
      <c r="AZ515" s="26"/>
      <c r="BA515" s="26"/>
      <c r="BB515" s="26"/>
      <c r="BC515" s="26"/>
      <c r="BD515" s="26"/>
      <c r="BE515" s="26"/>
      <c r="BF515" s="26"/>
      <c r="BG515" s="26"/>
      <c r="BH515" s="26"/>
      <c r="BI515" s="26"/>
      <c r="BJ515" s="26"/>
      <c r="BK515" s="26"/>
      <c r="BL515" s="26"/>
      <c r="BM515" s="26"/>
      <c r="BN515" s="26"/>
      <c r="BO515" s="26"/>
      <c r="BP515" s="26"/>
      <c r="BQ515" s="26"/>
      <c r="BR515" s="26"/>
      <c r="BS515" s="26"/>
      <c r="BT515" s="26"/>
      <c r="BU515" s="26"/>
      <c r="BV515" s="26"/>
      <c r="BW515" s="26"/>
      <c r="BX515" s="26"/>
      <c r="BY515" s="26"/>
      <c r="BZ515" s="26"/>
      <c r="CA515" s="26"/>
      <c r="CB515" s="26"/>
      <c r="CC515" s="26"/>
      <c r="CD515" s="26"/>
      <c r="CE515" s="26"/>
      <c r="CF515" s="26"/>
      <c r="CG515" s="26"/>
      <c r="CH515" s="26"/>
      <c r="CI515" s="26"/>
      <c r="CJ515" s="26"/>
      <c r="CK515" s="26"/>
      <c r="CL515" s="26"/>
      <c r="CM515" s="26"/>
      <c r="CN515" s="26"/>
      <c r="CO515" s="26"/>
      <c r="CP515" s="26"/>
      <c r="CQ515" s="26"/>
      <c r="CR515" s="26"/>
      <c r="CS515" s="26"/>
      <c r="CT515" s="26"/>
      <c r="CU515" s="26"/>
      <c r="CV515" s="26"/>
      <c r="CW515" s="26"/>
      <c r="CX515" s="26"/>
      <c r="CY515" s="26"/>
      <c r="CZ515" s="26"/>
      <c r="DA515" s="26"/>
      <c r="DB515" s="26"/>
      <c r="DC515" s="26"/>
      <c r="DD515" s="26"/>
      <c r="DE515" s="26"/>
      <c r="DF515" s="26"/>
      <c r="DG515" s="26"/>
      <c r="DH515" s="26"/>
      <c r="DI515" s="26"/>
      <c r="DJ515" s="26"/>
      <c r="DK515" s="26"/>
      <c r="DL515" s="26"/>
      <c r="DM515" s="26"/>
      <c r="DN515" s="26"/>
      <c r="DO515" s="26"/>
      <c r="DP515" s="26"/>
      <c r="DQ515" s="26"/>
      <c r="DR515" s="26"/>
      <c r="DS515" s="26"/>
      <c r="DT515" s="26"/>
      <c r="DU515" s="26"/>
      <c r="DV515" s="26"/>
      <c r="DW515" s="26"/>
      <c r="DX515" s="26"/>
      <c r="DY515" s="26"/>
      <c r="DZ515" s="26"/>
      <c r="EA515" s="26"/>
      <c r="EB515" s="26"/>
      <c r="EC515" s="26"/>
      <c r="ED515" s="26"/>
      <c r="EE515" s="26"/>
      <c r="EF515" s="26"/>
      <c r="EG515" s="26"/>
      <c r="EH515" s="26"/>
      <c r="EI515" s="26"/>
      <c r="EJ515" s="26"/>
      <c r="EK515" s="26"/>
      <c r="EL515" s="26"/>
      <c r="EM515" s="26"/>
      <c r="EN515" s="26"/>
      <c r="EO515" s="26"/>
      <c r="EP515" s="26"/>
      <c r="EQ515" s="26"/>
      <c r="ER515" s="26"/>
      <c r="ES515" s="26"/>
      <c r="ET515" s="26"/>
      <c r="EU515" s="26"/>
      <c r="EV515" s="26"/>
      <c r="EW515" s="26"/>
      <c r="EX515" s="26"/>
      <c r="EY515" s="26"/>
      <c r="EZ515" s="26"/>
      <c r="FA515" s="26"/>
      <c r="FB515" s="26"/>
      <c r="FC515" s="26"/>
      <c r="FD515" s="26"/>
      <c r="FE515" s="26"/>
      <c r="FF515" s="26"/>
      <c r="FG515" s="26"/>
      <c r="FH515" s="26"/>
      <c r="FI515" s="26"/>
      <c r="FJ515" s="26"/>
      <c r="FK515" s="26"/>
      <c r="FL515" s="26"/>
      <c r="FM515" s="26"/>
      <c r="FN515" s="26"/>
      <c r="FO515" s="26"/>
      <c r="FP515" s="26"/>
      <c r="FQ515" s="26"/>
      <c r="FR515" s="26"/>
      <c r="FS515" s="26"/>
      <c r="FT515" s="26"/>
      <c r="FU515" s="26"/>
      <c r="FV515" s="26"/>
      <c r="FW515" s="26"/>
      <c r="FX515" s="26"/>
      <c r="FY515" s="26"/>
      <c r="FZ515" s="26"/>
      <c r="GA515" s="26"/>
      <c r="GB515" s="26"/>
      <c r="GC515" s="26"/>
      <c r="GD515" s="26"/>
      <c r="GE515" s="26"/>
      <c r="GF515" s="26"/>
      <c r="GG515" s="26"/>
      <c r="GH515" s="26"/>
      <c r="GI515" s="26"/>
      <c r="GJ515" s="26"/>
      <c r="GK515" s="26"/>
      <c r="GL515" s="26"/>
      <c r="GM515" s="26"/>
      <c r="GN515" s="26"/>
      <c r="GO515" s="26"/>
      <c r="GP515" s="26"/>
      <c r="GQ515" s="26"/>
      <c r="GR515" s="26"/>
      <c r="GS515" s="26"/>
      <c r="GT515" s="26"/>
      <c r="GU515" s="26"/>
      <c r="GV515" s="26"/>
      <c r="GW515" s="26"/>
      <c r="GX515" s="26"/>
      <c r="GY515" s="26"/>
      <c r="GZ515" s="26"/>
      <c r="HA515" s="26"/>
      <c r="HB515" s="26"/>
      <c r="HC515" s="26"/>
      <c r="HD515" s="26"/>
      <c r="HE515" s="26"/>
      <c r="HF515" s="26"/>
      <c r="HG515" s="26"/>
      <c r="HH515" s="26"/>
      <c r="HI515" s="26"/>
      <c r="HJ515" s="26"/>
      <c r="HK515" s="26"/>
      <c r="HL515" s="26"/>
      <c r="HM515" s="26"/>
      <c r="HN515" s="26"/>
      <c r="HO515" s="26"/>
      <c r="HP515" s="26"/>
      <c r="HQ515" s="26"/>
      <c r="HR515" s="26"/>
      <c r="HS515" s="26"/>
      <c r="HT515" s="26"/>
      <c r="HU515" s="26"/>
      <c r="HV515" s="26"/>
      <c r="HW515" s="26"/>
      <c r="HX515" s="26"/>
      <c r="HY515" s="26"/>
      <c r="HZ515" s="26"/>
      <c r="IA515" s="26"/>
      <c r="IB515" s="26"/>
      <c r="IC515" s="26"/>
      <c r="ID515" s="26"/>
      <c r="IE515" s="26"/>
      <c r="IF515" s="26"/>
      <c r="IG515" s="26"/>
      <c r="IH515" s="26"/>
      <c r="II515" s="26"/>
      <c r="IJ515" s="26"/>
      <c r="IK515" s="26"/>
      <c r="IL515" s="26"/>
      <c r="IM515" s="26"/>
      <c r="IN515" s="26"/>
      <c r="IO515" s="26"/>
      <c r="IP515" s="26"/>
      <c r="IQ515" s="26"/>
      <c r="IR515" s="26"/>
      <c r="IS515" s="26"/>
      <c r="IT515" s="26"/>
      <c r="IU515" s="26"/>
      <c r="IV515" s="26"/>
    </row>
    <row r="516" spans="1:256" outlineLevel="2" x14ac:dyDescent="0.25">
      <c r="A516" s="38" t="s">
        <v>52</v>
      </c>
      <c r="B516" s="38">
        <v>860066942</v>
      </c>
      <c r="C516" s="38" t="s">
        <v>58</v>
      </c>
      <c r="D516" s="39" t="s">
        <v>84</v>
      </c>
      <c r="E516" s="40">
        <v>45586</v>
      </c>
      <c r="F516" s="30" t="s">
        <v>360</v>
      </c>
      <c r="G516" s="93">
        <v>70226</v>
      </c>
      <c r="H516" s="2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6"/>
      <c r="AB516" s="26"/>
      <c r="AC516" s="26"/>
      <c r="AD516" s="26"/>
      <c r="AE516" s="26"/>
      <c r="AF516" s="26"/>
      <c r="AG516" s="26"/>
      <c r="AH516" s="26"/>
      <c r="AI516" s="26"/>
      <c r="AJ516" s="26"/>
      <c r="AK516" s="26"/>
      <c r="AL516" s="26"/>
      <c r="AM516" s="26"/>
      <c r="AN516" s="26"/>
      <c r="AO516" s="26"/>
      <c r="AP516" s="26"/>
      <c r="AQ516" s="26"/>
      <c r="AR516" s="26"/>
      <c r="AS516" s="26"/>
      <c r="AT516" s="26"/>
      <c r="AU516" s="26"/>
      <c r="AV516" s="26"/>
      <c r="AW516" s="26"/>
      <c r="AX516" s="26"/>
      <c r="AY516" s="26"/>
      <c r="AZ516" s="26"/>
      <c r="BA516" s="26"/>
      <c r="BB516" s="26"/>
      <c r="BC516" s="26"/>
      <c r="BD516" s="26"/>
      <c r="BE516" s="26"/>
      <c r="BF516" s="26"/>
      <c r="BG516" s="26"/>
      <c r="BH516" s="26"/>
      <c r="BI516" s="26"/>
      <c r="BJ516" s="26"/>
      <c r="BK516" s="26"/>
      <c r="BL516" s="26"/>
      <c r="BM516" s="26"/>
      <c r="BN516" s="26"/>
      <c r="BO516" s="26"/>
      <c r="BP516" s="26"/>
      <c r="BQ516" s="26"/>
      <c r="BR516" s="26"/>
      <c r="BS516" s="26"/>
      <c r="BT516" s="26"/>
      <c r="BU516" s="26"/>
      <c r="BV516" s="26"/>
      <c r="BW516" s="26"/>
      <c r="BX516" s="26"/>
      <c r="BY516" s="26"/>
      <c r="BZ516" s="26"/>
      <c r="CA516" s="26"/>
      <c r="CB516" s="26"/>
      <c r="CC516" s="26"/>
      <c r="CD516" s="26"/>
      <c r="CE516" s="26"/>
      <c r="CF516" s="26"/>
      <c r="CG516" s="26"/>
      <c r="CH516" s="26"/>
      <c r="CI516" s="26"/>
      <c r="CJ516" s="26"/>
      <c r="CK516" s="26"/>
      <c r="CL516" s="26"/>
      <c r="CM516" s="26"/>
      <c r="CN516" s="26"/>
      <c r="CO516" s="26"/>
      <c r="CP516" s="26"/>
      <c r="CQ516" s="26"/>
      <c r="CR516" s="26"/>
      <c r="CS516" s="26"/>
      <c r="CT516" s="26"/>
      <c r="CU516" s="26"/>
      <c r="CV516" s="26"/>
      <c r="CW516" s="26"/>
      <c r="CX516" s="26"/>
      <c r="CY516" s="26"/>
      <c r="CZ516" s="26"/>
      <c r="DA516" s="26"/>
      <c r="DB516" s="26"/>
      <c r="DC516" s="26"/>
      <c r="DD516" s="26"/>
      <c r="DE516" s="26"/>
      <c r="DF516" s="26"/>
      <c r="DG516" s="26"/>
      <c r="DH516" s="26"/>
      <c r="DI516" s="26"/>
      <c r="DJ516" s="26"/>
      <c r="DK516" s="26"/>
      <c r="DL516" s="26"/>
      <c r="DM516" s="26"/>
      <c r="DN516" s="26"/>
      <c r="DO516" s="26"/>
      <c r="DP516" s="26"/>
      <c r="DQ516" s="26"/>
      <c r="DR516" s="26"/>
      <c r="DS516" s="26"/>
      <c r="DT516" s="26"/>
      <c r="DU516" s="26"/>
      <c r="DV516" s="26"/>
      <c r="DW516" s="26"/>
      <c r="DX516" s="26"/>
      <c r="DY516" s="26"/>
      <c r="DZ516" s="26"/>
      <c r="EA516" s="26"/>
      <c r="EB516" s="26"/>
      <c r="EC516" s="26"/>
      <c r="ED516" s="26"/>
      <c r="EE516" s="26"/>
      <c r="EF516" s="26"/>
      <c r="EG516" s="26"/>
      <c r="EH516" s="26"/>
      <c r="EI516" s="26"/>
      <c r="EJ516" s="26"/>
      <c r="EK516" s="26"/>
      <c r="EL516" s="26"/>
      <c r="EM516" s="26"/>
      <c r="EN516" s="26"/>
      <c r="EO516" s="26"/>
      <c r="EP516" s="26"/>
      <c r="EQ516" s="26"/>
      <c r="ER516" s="26"/>
      <c r="ES516" s="26"/>
      <c r="ET516" s="26"/>
      <c r="EU516" s="26"/>
      <c r="EV516" s="26"/>
      <c r="EW516" s="26"/>
      <c r="EX516" s="26"/>
      <c r="EY516" s="26"/>
      <c r="EZ516" s="26"/>
      <c r="FA516" s="26"/>
      <c r="FB516" s="26"/>
      <c r="FC516" s="26"/>
      <c r="FD516" s="26"/>
      <c r="FE516" s="26"/>
      <c r="FF516" s="26"/>
      <c r="FG516" s="26"/>
      <c r="FH516" s="26"/>
      <c r="FI516" s="26"/>
      <c r="FJ516" s="26"/>
      <c r="FK516" s="26"/>
      <c r="FL516" s="26"/>
      <c r="FM516" s="26"/>
      <c r="FN516" s="26"/>
      <c r="FO516" s="26"/>
      <c r="FP516" s="26"/>
      <c r="FQ516" s="26"/>
      <c r="FR516" s="26"/>
      <c r="FS516" s="26"/>
      <c r="FT516" s="26"/>
      <c r="FU516" s="26"/>
      <c r="FV516" s="26"/>
      <c r="FW516" s="26"/>
      <c r="FX516" s="26"/>
      <c r="FY516" s="26"/>
      <c r="FZ516" s="26"/>
      <c r="GA516" s="26"/>
      <c r="GB516" s="26"/>
      <c r="GC516" s="26"/>
      <c r="GD516" s="26"/>
      <c r="GE516" s="26"/>
      <c r="GF516" s="26"/>
      <c r="GG516" s="26"/>
      <c r="GH516" s="26"/>
      <c r="GI516" s="26"/>
      <c r="GJ516" s="26"/>
      <c r="GK516" s="26"/>
      <c r="GL516" s="26"/>
      <c r="GM516" s="26"/>
      <c r="GN516" s="26"/>
      <c r="GO516" s="26"/>
      <c r="GP516" s="26"/>
      <c r="GQ516" s="26"/>
      <c r="GR516" s="26"/>
      <c r="GS516" s="26"/>
      <c r="GT516" s="26"/>
      <c r="GU516" s="26"/>
      <c r="GV516" s="26"/>
      <c r="GW516" s="26"/>
      <c r="GX516" s="26"/>
      <c r="GY516" s="26"/>
      <c r="GZ516" s="26"/>
      <c r="HA516" s="26"/>
      <c r="HB516" s="26"/>
      <c r="HC516" s="26"/>
      <c r="HD516" s="26"/>
      <c r="HE516" s="26"/>
      <c r="HF516" s="26"/>
      <c r="HG516" s="26"/>
      <c r="HH516" s="26"/>
      <c r="HI516" s="26"/>
      <c r="HJ516" s="26"/>
      <c r="HK516" s="26"/>
      <c r="HL516" s="26"/>
      <c r="HM516" s="26"/>
      <c r="HN516" s="26"/>
      <c r="HO516" s="26"/>
      <c r="HP516" s="26"/>
      <c r="HQ516" s="26"/>
      <c r="HR516" s="26"/>
      <c r="HS516" s="26"/>
      <c r="HT516" s="26"/>
      <c r="HU516" s="26"/>
      <c r="HV516" s="26"/>
      <c r="HW516" s="26"/>
      <c r="HX516" s="26"/>
      <c r="HY516" s="26"/>
      <c r="HZ516" s="26"/>
      <c r="IA516" s="26"/>
      <c r="IB516" s="26"/>
      <c r="IC516" s="26"/>
      <c r="ID516" s="26"/>
      <c r="IE516" s="26"/>
      <c r="IF516" s="26"/>
      <c r="IG516" s="26"/>
      <c r="IH516" s="26"/>
      <c r="II516" s="26"/>
      <c r="IJ516" s="26"/>
      <c r="IK516" s="26"/>
      <c r="IL516" s="26"/>
      <c r="IM516" s="26"/>
      <c r="IN516" s="26"/>
      <c r="IO516" s="26"/>
      <c r="IP516" s="26"/>
      <c r="IQ516" s="26"/>
      <c r="IR516" s="26"/>
      <c r="IS516" s="26"/>
      <c r="IT516" s="26"/>
      <c r="IU516" s="26"/>
      <c r="IV516" s="26"/>
    </row>
    <row r="517" spans="1:256" outlineLevel="2" x14ac:dyDescent="0.25">
      <c r="A517" s="38" t="s">
        <v>52</v>
      </c>
      <c r="B517" s="38">
        <v>860066942</v>
      </c>
      <c r="C517" s="38" t="s">
        <v>58</v>
      </c>
      <c r="D517" s="39" t="s">
        <v>84</v>
      </c>
      <c r="E517" s="40">
        <v>45586</v>
      </c>
      <c r="F517" s="30" t="s">
        <v>361</v>
      </c>
      <c r="G517" s="47">
        <v>35113</v>
      </c>
      <c r="H517" s="2"/>
    </row>
    <row r="518" spans="1:256" outlineLevel="2" x14ac:dyDescent="0.25">
      <c r="A518" s="38" t="s">
        <v>52</v>
      </c>
      <c r="B518" s="38">
        <v>860066942</v>
      </c>
      <c r="C518" s="38" t="s">
        <v>58</v>
      </c>
      <c r="D518" s="39" t="s">
        <v>84</v>
      </c>
      <c r="E518" s="40">
        <v>45586</v>
      </c>
      <c r="F518" s="30" t="s">
        <v>362</v>
      </c>
      <c r="G518" s="47">
        <v>35113</v>
      </c>
      <c r="H518" s="2"/>
    </row>
    <row r="519" spans="1:256" outlineLevel="2" x14ac:dyDescent="0.25">
      <c r="A519" s="38" t="s">
        <v>52</v>
      </c>
      <c r="B519" s="38">
        <v>860066942</v>
      </c>
      <c r="C519" s="38" t="s">
        <v>58</v>
      </c>
      <c r="D519" s="39" t="s">
        <v>84</v>
      </c>
      <c r="E519" s="40">
        <v>45586</v>
      </c>
      <c r="F519" s="30" t="s">
        <v>363</v>
      </c>
      <c r="G519" s="47">
        <v>35113</v>
      </c>
      <c r="H519" s="2"/>
    </row>
    <row r="520" spans="1:256" outlineLevel="2" x14ac:dyDescent="0.25">
      <c r="A520" s="38" t="s">
        <v>52</v>
      </c>
      <c r="B520" s="38">
        <v>860066942</v>
      </c>
      <c r="C520" s="38" t="s">
        <v>58</v>
      </c>
      <c r="D520" s="39" t="s">
        <v>84</v>
      </c>
      <c r="E520" s="40">
        <v>45586</v>
      </c>
      <c r="F520" s="30" t="s">
        <v>364</v>
      </c>
      <c r="G520" s="47">
        <v>36342</v>
      </c>
      <c r="H520" s="2"/>
    </row>
    <row r="521" spans="1:256" outlineLevel="2" x14ac:dyDescent="0.25">
      <c r="A521" s="38" t="s">
        <v>52</v>
      </c>
      <c r="B521" s="38">
        <v>860066942</v>
      </c>
      <c r="C521" s="38" t="s">
        <v>58</v>
      </c>
      <c r="D521" s="39" t="s">
        <v>84</v>
      </c>
      <c r="E521" s="40">
        <v>45586</v>
      </c>
      <c r="F521" s="30" t="s">
        <v>365</v>
      </c>
      <c r="G521" s="47">
        <v>36342</v>
      </c>
      <c r="H521" s="2"/>
    </row>
    <row r="522" spans="1:256" outlineLevel="2" x14ac:dyDescent="0.25">
      <c r="A522" s="38" t="s">
        <v>52</v>
      </c>
      <c r="B522" s="38">
        <v>860066942</v>
      </c>
      <c r="C522" s="38" t="s">
        <v>58</v>
      </c>
      <c r="D522" s="39" t="s">
        <v>84</v>
      </c>
      <c r="E522" s="40">
        <v>45586</v>
      </c>
      <c r="F522" s="30" t="s">
        <v>366</v>
      </c>
      <c r="G522" s="47">
        <v>36342</v>
      </c>
      <c r="H522" s="2"/>
    </row>
    <row r="523" spans="1:256" outlineLevel="2" x14ac:dyDescent="0.25">
      <c r="A523" s="38" t="s">
        <v>52</v>
      </c>
      <c r="B523" s="38">
        <v>860066942</v>
      </c>
      <c r="C523" s="38" t="s">
        <v>58</v>
      </c>
      <c r="D523" s="39" t="s">
        <v>84</v>
      </c>
      <c r="E523" s="40">
        <v>45586</v>
      </c>
      <c r="F523" s="30" t="s">
        <v>367</v>
      </c>
      <c r="G523" s="47">
        <v>36342</v>
      </c>
      <c r="H523" s="2"/>
    </row>
    <row r="524" spans="1:256" outlineLevel="2" x14ac:dyDescent="0.25">
      <c r="A524" s="38" t="s">
        <v>52</v>
      </c>
      <c r="B524" s="38">
        <v>860066942</v>
      </c>
      <c r="C524" s="38" t="s">
        <v>58</v>
      </c>
      <c r="D524" s="39" t="s">
        <v>84</v>
      </c>
      <c r="E524" s="40">
        <v>45586</v>
      </c>
      <c r="F524" s="30" t="s">
        <v>368</v>
      </c>
      <c r="G524" s="47">
        <v>36342</v>
      </c>
      <c r="H524" s="2"/>
    </row>
    <row r="525" spans="1:256" outlineLevel="2" x14ac:dyDescent="0.25">
      <c r="A525" s="38" t="s">
        <v>52</v>
      </c>
      <c r="B525" s="38">
        <v>860066942</v>
      </c>
      <c r="C525" s="38" t="s">
        <v>58</v>
      </c>
      <c r="D525" s="39" t="s">
        <v>84</v>
      </c>
      <c r="E525" s="40">
        <v>45586</v>
      </c>
      <c r="F525" s="30" t="s">
        <v>369</v>
      </c>
      <c r="G525" s="47">
        <v>76342</v>
      </c>
      <c r="H525" s="2"/>
    </row>
    <row r="526" spans="1:256" outlineLevel="2" x14ac:dyDescent="0.25">
      <c r="A526" s="38" t="s">
        <v>52</v>
      </c>
      <c r="B526" s="38">
        <v>860066942</v>
      </c>
      <c r="C526" s="38" t="s">
        <v>58</v>
      </c>
      <c r="D526" s="39" t="s">
        <v>84</v>
      </c>
      <c r="E526" s="40">
        <v>45586</v>
      </c>
      <c r="F526" s="30" t="s">
        <v>370</v>
      </c>
      <c r="G526" s="47">
        <v>76342</v>
      </c>
      <c r="H526" s="2"/>
    </row>
    <row r="527" spans="1:256" outlineLevel="2" x14ac:dyDescent="0.25">
      <c r="A527" s="38" t="s">
        <v>52</v>
      </c>
      <c r="B527" s="38">
        <v>860066942</v>
      </c>
      <c r="C527" s="38" t="s">
        <v>58</v>
      </c>
      <c r="D527" s="39" t="s">
        <v>84</v>
      </c>
      <c r="E527" s="40">
        <v>45586</v>
      </c>
      <c r="F527" s="30" t="s">
        <v>371</v>
      </c>
      <c r="G527" s="47">
        <v>76342</v>
      </c>
      <c r="H527" s="2"/>
    </row>
    <row r="528" spans="1:256" outlineLevel="2" x14ac:dyDescent="0.25">
      <c r="A528" s="38" t="s">
        <v>52</v>
      </c>
      <c r="B528" s="38">
        <v>860066942</v>
      </c>
      <c r="C528" s="38" t="s">
        <v>58</v>
      </c>
      <c r="D528" s="39" t="s">
        <v>84</v>
      </c>
      <c r="E528" s="40">
        <v>45586</v>
      </c>
      <c r="F528" s="30" t="s">
        <v>372</v>
      </c>
      <c r="G528" s="47">
        <v>76342</v>
      </c>
      <c r="H528" s="2"/>
    </row>
    <row r="529" spans="1:8" outlineLevel="2" x14ac:dyDescent="0.25">
      <c r="A529" s="38" t="s">
        <v>52</v>
      </c>
      <c r="B529" s="38">
        <v>860066942</v>
      </c>
      <c r="C529" s="38" t="s">
        <v>58</v>
      </c>
      <c r="D529" s="39" t="s">
        <v>84</v>
      </c>
      <c r="E529" s="40">
        <v>45586</v>
      </c>
      <c r="F529" s="30" t="s">
        <v>373</v>
      </c>
      <c r="G529" s="47">
        <v>76342</v>
      </c>
      <c r="H529" s="2"/>
    </row>
    <row r="530" spans="1:8" outlineLevel="2" x14ac:dyDescent="0.25">
      <c r="A530" s="38" t="s">
        <v>52</v>
      </c>
      <c r="B530" s="38">
        <v>860066942</v>
      </c>
      <c r="C530" s="38" t="s">
        <v>58</v>
      </c>
      <c r="D530" s="39" t="s">
        <v>84</v>
      </c>
      <c r="E530" s="40">
        <v>45586</v>
      </c>
      <c r="F530" s="30" t="s">
        <v>374</v>
      </c>
      <c r="G530" s="47">
        <v>76342</v>
      </c>
      <c r="H530" s="2"/>
    </row>
    <row r="531" spans="1:8" outlineLevel="2" x14ac:dyDescent="0.25">
      <c r="A531" s="38" t="s">
        <v>52</v>
      </c>
      <c r="B531" s="38">
        <v>860066942</v>
      </c>
      <c r="C531" s="38" t="s">
        <v>58</v>
      </c>
      <c r="D531" s="39" t="s">
        <v>84</v>
      </c>
      <c r="E531" s="40">
        <v>45586</v>
      </c>
      <c r="F531" s="30" t="s">
        <v>375</v>
      </c>
      <c r="G531" s="47">
        <v>76342</v>
      </c>
      <c r="H531" s="2"/>
    </row>
    <row r="532" spans="1:8" outlineLevel="2" x14ac:dyDescent="0.25">
      <c r="A532" s="38" t="s">
        <v>52</v>
      </c>
      <c r="B532" s="38">
        <v>860066942</v>
      </c>
      <c r="C532" s="38" t="s">
        <v>58</v>
      </c>
      <c r="D532" s="39" t="s">
        <v>84</v>
      </c>
      <c r="E532" s="40">
        <v>45586</v>
      </c>
      <c r="F532" s="30" t="s">
        <v>376</v>
      </c>
      <c r="G532" s="47">
        <v>80000</v>
      </c>
      <c r="H532" s="2"/>
    </row>
    <row r="533" spans="1:8" outlineLevel="2" x14ac:dyDescent="0.25">
      <c r="A533" s="38" t="s">
        <v>52</v>
      </c>
      <c r="B533" s="38">
        <v>860066942</v>
      </c>
      <c r="C533" s="38" t="s">
        <v>58</v>
      </c>
      <c r="D533" s="39" t="s">
        <v>84</v>
      </c>
      <c r="E533" s="40">
        <v>45586</v>
      </c>
      <c r="F533" s="30" t="s">
        <v>377</v>
      </c>
      <c r="G533" s="47">
        <v>80000</v>
      </c>
      <c r="H533" s="2"/>
    </row>
    <row r="534" spans="1:8" outlineLevel="2" x14ac:dyDescent="0.25">
      <c r="A534" s="38" t="s">
        <v>52</v>
      </c>
      <c r="B534" s="38">
        <v>860066942</v>
      </c>
      <c r="C534" s="38" t="s">
        <v>58</v>
      </c>
      <c r="D534" s="39" t="s">
        <v>84</v>
      </c>
      <c r="E534" s="40">
        <v>45586</v>
      </c>
      <c r="F534" s="30" t="s">
        <v>378</v>
      </c>
      <c r="G534" s="47">
        <v>80000</v>
      </c>
      <c r="H534" s="2"/>
    </row>
    <row r="535" spans="1:8" outlineLevel="2" x14ac:dyDescent="0.25">
      <c r="A535" s="38" t="s">
        <v>52</v>
      </c>
      <c r="B535" s="38">
        <v>860066942</v>
      </c>
      <c r="C535" s="38" t="s">
        <v>58</v>
      </c>
      <c r="D535" s="39" t="s">
        <v>84</v>
      </c>
      <c r="E535" s="40">
        <v>45586</v>
      </c>
      <c r="F535" s="30" t="s">
        <v>379</v>
      </c>
      <c r="G535" s="47">
        <v>80000</v>
      </c>
      <c r="H535" s="2"/>
    </row>
    <row r="536" spans="1:8" outlineLevel="2" x14ac:dyDescent="0.25">
      <c r="A536" s="38" t="s">
        <v>52</v>
      </c>
      <c r="B536" s="38">
        <v>860066942</v>
      </c>
      <c r="C536" s="38" t="s">
        <v>58</v>
      </c>
      <c r="D536" s="39" t="s">
        <v>84</v>
      </c>
      <c r="E536" s="40">
        <v>45586</v>
      </c>
      <c r="F536" s="30" t="s">
        <v>380</v>
      </c>
      <c r="G536" s="47">
        <v>80000</v>
      </c>
      <c r="H536" s="2"/>
    </row>
    <row r="537" spans="1:8" outlineLevel="2" x14ac:dyDescent="0.25">
      <c r="A537" s="38" t="s">
        <v>52</v>
      </c>
      <c r="B537" s="38">
        <v>860066942</v>
      </c>
      <c r="C537" s="38" t="s">
        <v>58</v>
      </c>
      <c r="D537" s="39" t="s">
        <v>84</v>
      </c>
      <c r="E537" s="40">
        <v>45586</v>
      </c>
      <c r="F537" s="30" t="s">
        <v>381</v>
      </c>
      <c r="G537" s="47">
        <v>80000</v>
      </c>
      <c r="H537" s="2"/>
    </row>
    <row r="538" spans="1:8" outlineLevel="2" x14ac:dyDescent="0.25">
      <c r="A538" s="38" t="s">
        <v>52</v>
      </c>
      <c r="B538" s="38">
        <v>860066942</v>
      </c>
      <c r="C538" s="38" t="s">
        <v>58</v>
      </c>
      <c r="D538" s="39" t="s">
        <v>84</v>
      </c>
      <c r="E538" s="40">
        <v>45586</v>
      </c>
      <c r="F538" s="30" t="s">
        <v>382</v>
      </c>
      <c r="G538" s="47">
        <v>80000</v>
      </c>
      <c r="H538" s="2"/>
    </row>
    <row r="539" spans="1:8" outlineLevel="2" x14ac:dyDescent="0.25">
      <c r="A539" s="38" t="s">
        <v>52</v>
      </c>
      <c r="B539" s="38">
        <v>860066942</v>
      </c>
      <c r="C539" s="38" t="s">
        <v>58</v>
      </c>
      <c r="D539" s="39" t="s">
        <v>84</v>
      </c>
      <c r="E539" s="40">
        <v>45586</v>
      </c>
      <c r="F539" s="30" t="s">
        <v>383</v>
      </c>
      <c r="G539" s="47">
        <v>80000</v>
      </c>
      <c r="H539" s="2"/>
    </row>
    <row r="540" spans="1:8" outlineLevel="2" x14ac:dyDescent="0.25">
      <c r="A540" s="38" t="s">
        <v>52</v>
      </c>
      <c r="B540" s="38">
        <v>860066942</v>
      </c>
      <c r="C540" s="38" t="s">
        <v>58</v>
      </c>
      <c r="D540" s="39" t="s">
        <v>84</v>
      </c>
      <c r="E540" s="40">
        <v>45586</v>
      </c>
      <c r="F540" s="30" t="s">
        <v>384</v>
      </c>
      <c r="G540" s="47">
        <v>80000</v>
      </c>
      <c r="H540" s="2"/>
    </row>
    <row r="541" spans="1:8" outlineLevel="2" x14ac:dyDescent="0.25">
      <c r="A541" s="38" t="s">
        <v>52</v>
      </c>
      <c r="B541" s="38">
        <v>860066942</v>
      </c>
      <c r="C541" s="38" t="s">
        <v>58</v>
      </c>
      <c r="D541" s="39" t="s">
        <v>84</v>
      </c>
      <c r="E541" s="40">
        <v>45586</v>
      </c>
      <c r="F541" s="30" t="s">
        <v>385</v>
      </c>
      <c r="G541" s="47">
        <v>80000</v>
      </c>
      <c r="H541" s="2"/>
    </row>
    <row r="542" spans="1:8" outlineLevel="2" x14ac:dyDescent="0.25">
      <c r="A542" s="38" t="s">
        <v>52</v>
      </c>
      <c r="B542" s="38">
        <v>860066942</v>
      </c>
      <c r="C542" s="38" t="s">
        <v>58</v>
      </c>
      <c r="D542" s="39" t="s">
        <v>84</v>
      </c>
      <c r="E542" s="40">
        <v>45586</v>
      </c>
      <c r="F542" s="30" t="s">
        <v>386</v>
      </c>
      <c r="G542" s="47">
        <v>120001</v>
      </c>
      <c r="H542" s="2"/>
    </row>
    <row r="543" spans="1:8" outlineLevel="2" x14ac:dyDescent="0.25">
      <c r="A543" s="38" t="s">
        <v>52</v>
      </c>
      <c r="B543" s="38">
        <v>860066942</v>
      </c>
      <c r="C543" s="38" t="s">
        <v>58</v>
      </c>
      <c r="D543" s="39" t="s">
        <v>84</v>
      </c>
      <c r="E543" s="40">
        <v>45586</v>
      </c>
      <c r="F543" s="30" t="s">
        <v>387</v>
      </c>
      <c r="G543" s="47">
        <v>120001</v>
      </c>
      <c r="H543" s="2"/>
    </row>
    <row r="544" spans="1:8" outlineLevel="2" x14ac:dyDescent="0.25">
      <c r="A544" s="38" t="s">
        <v>52</v>
      </c>
      <c r="B544" s="38">
        <v>860066942</v>
      </c>
      <c r="C544" s="38" t="s">
        <v>58</v>
      </c>
      <c r="D544" s="39" t="s">
        <v>84</v>
      </c>
      <c r="E544" s="40">
        <v>45586</v>
      </c>
      <c r="F544" s="30" t="s">
        <v>388</v>
      </c>
      <c r="G544" s="47">
        <v>139200</v>
      </c>
      <c r="H544" s="2"/>
    </row>
    <row r="545" spans="1:8" outlineLevel="2" x14ac:dyDescent="0.25">
      <c r="A545" s="38" t="s">
        <v>52</v>
      </c>
      <c r="B545" s="38">
        <v>860066942</v>
      </c>
      <c r="C545" s="38" t="s">
        <v>58</v>
      </c>
      <c r="D545" s="39" t="s">
        <v>84</v>
      </c>
      <c r="E545" s="40">
        <v>45586</v>
      </c>
      <c r="F545" s="30" t="s">
        <v>389</v>
      </c>
      <c r="G545" s="47">
        <v>139200</v>
      </c>
      <c r="H545" s="2"/>
    </row>
    <row r="546" spans="1:8" outlineLevel="2" x14ac:dyDescent="0.25">
      <c r="A546" s="38" t="s">
        <v>52</v>
      </c>
      <c r="B546" s="38">
        <v>860066942</v>
      </c>
      <c r="C546" s="38" t="s">
        <v>58</v>
      </c>
      <c r="D546" s="39" t="s">
        <v>84</v>
      </c>
      <c r="E546" s="40">
        <v>45586</v>
      </c>
      <c r="F546" s="30" t="s">
        <v>390</v>
      </c>
      <c r="G546" s="47">
        <v>139200</v>
      </c>
      <c r="H546" s="2"/>
    </row>
    <row r="547" spans="1:8" outlineLevel="2" x14ac:dyDescent="0.25">
      <c r="A547" s="38" t="s">
        <v>52</v>
      </c>
      <c r="B547" s="38">
        <v>860066942</v>
      </c>
      <c r="C547" s="38" t="s">
        <v>58</v>
      </c>
      <c r="D547" s="39" t="s">
        <v>84</v>
      </c>
      <c r="E547" s="40">
        <v>45586</v>
      </c>
      <c r="F547" s="30" t="s">
        <v>391</v>
      </c>
      <c r="G547" s="47">
        <v>139200</v>
      </c>
      <c r="H547" s="2"/>
    </row>
    <row r="548" spans="1:8" outlineLevel="1" x14ac:dyDescent="0.25">
      <c r="A548" s="38" t="s">
        <v>52</v>
      </c>
      <c r="B548" s="38">
        <v>860066942</v>
      </c>
      <c r="C548" s="38" t="s">
        <v>58</v>
      </c>
      <c r="D548" s="39" t="s">
        <v>84</v>
      </c>
      <c r="E548" s="40">
        <v>45586</v>
      </c>
      <c r="F548" s="30" t="s">
        <v>392</v>
      </c>
      <c r="G548" s="47">
        <v>139200</v>
      </c>
      <c r="H548" s="2"/>
    </row>
    <row r="549" spans="1:8" outlineLevel="2" x14ac:dyDescent="0.25">
      <c r="A549" s="38" t="s">
        <v>52</v>
      </c>
      <c r="B549" s="38">
        <v>860066942</v>
      </c>
      <c r="C549" s="38" t="s">
        <v>58</v>
      </c>
      <c r="D549" s="39" t="s">
        <v>84</v>
      </c>
      <c r="E549" s="40">
        <v>45586</v>
      </c>
      <c r="F549" s="30" t="s">
        <v>393</v>
      </c>
      <c r="G549" s="47">
        <v>139200</v>
      </c>
      <c r="H549" s="2"/>
    </row>
    <row r="550" spans="1:8" outlineLevel="2" x14ac:dyDescent="0.25">
      <c r="A550" s="38" t="s">
        <v>52</v>
      </c>
      <c r="B550" s="38">
        <v>860066942</v>
      </c>
      <c r="C550" s="38" t="s">
        <v>58</v>
      </c>
      <c r="D550" s="39" t="s">
        <v>84</v>
      </c>
      <c r="E550" s="40">
        <v>45586</v>
      </c>
      <c r="F550" s="30" t="s">
        <v>394</v>
      </c>
      <c r="G550" s="47">
        <v>139200</v>
      </c>
      <c r="H550" s="2"/>
    </row>
    <row r="551" spans="1:8" outlineLevel="2" x14ac:dyDescent="0.25">
      <c r="A551" s="38" t="s">
        <v>52</v>
      </c>
      <c r="B551" s="38">
        <v>860066942</v>
      </c>
      <c r="C551" s="38" t="s">
        <v>58</v>
      </c>
      <c r="D551" s="39" t="s">
        <v>84</v>
      </c>
      <c r="E551" s="40">
        <v>45586</v>
      </c>
      <c r="F551" s="30" t="s">
        <v>395</v>
      </c>
      <c r="G551" s="47">
        <v>139200</v>
      </c>
      <c r="H551" s="2"/>
    </row>
    <row r="552" spans="1:8" outlineLevel="2" x14ac:dyDescent="0.25">
      <c r="A552" s="38" t="s">
        <v>52</v>
      </c>
      <c r="B552" s="38">
        <v>860066942</v>
      </c>
      <c r="C552" s="38" t="s">
        <v>58</v>
      </c>
      <c r="D552" s="39" t="s">
        <v>84</v>
      </c>
      <c r="E552" s="40">
        <v>45586</v>
      </c>
      <c r="F552" s="30" t="s">
        <v>396</v>
      </c>
      <c r="G552" s="47">
        <v>139200</v>
      </c>
      <c r="H552" s="2"/>
    </row>
    <row r="553" spans="1:8" outlineLevel="2" x14ac:dyDescent="0.25">
      <c r="A553" s="38" t="s">
        <v>52</v>
      </c>
      <c r="B553" s="38">
        <v>860066942</v>
      </c>
      <c r="C553" s="38" t="s">
        <v>58</v>
      </c>
      <c r="D553" s="39" t="s">
        <v>84</v>
      </c>
      <c r="E553" s="40">
        <v>45586</v>
      </c>
      <c r="F553" s="30" t="s">
        <v>397</v>
      </c>
      <c r="G553" s="47">
        <v>139200</v>
      </c>
      <c r="H553" s="2"/>
    </row>
    <row r="554" spans="1:8" outlineLevel="2" x14ac:dyDescent="0.25">
      <c r="A554" s="38" t="s">
        <v>52</v>
      </c>
      <c r="B554" s="38">
        <v>860066942</v>
      </c>
      <c r="C554" s="38" t="s">
        <v>58</v>
      </c>
      <c r="D554" s="39" t="s">
        <v>84</v>
      </c>
      <c r="E554" s="40">
        <v>45586</v>
      </c>
      <c r="F554" s="30" t="s">
        <v>398</v>
      </c>
      <c r="G554" s="47">
        <v>139200</v>
      </c>
      <c r="H554" s="2"/>
    </row>
    <row r="555" spans="1:8" outlineLevel="2" x14ac:dyDescent="0.25">
      <c r="A555" s="38" t="s">
        <v>52</v>
      </c>
      <c r="B555" s="38">
        <v>860066942</v>
      </c>
      <c r="C555" s="38" t="s">
        <v>58</v>
      </c>
      <c r="D555" s="39" t="s">
        <v>84</v>
      </c>
      <c r="E555" s="40">
        <v>45586</v>
      </c>
      <c r="F555" s="30" t="s">
        <v>399</v>
      </c>
      <c r="G555" s="47">
        <v>139200</v>
      </c>
      <c r="H555" s="2"/>
    </row>
    <row r="556" spans="1:8" outlineLevel="2" x14ac:dyDescent="0.25">
      <c r="A556" s="38" t="s">
        <v>52</v>
      </c>
      <c r="B556" s="38">
        <v>860066942</v>
      </c>
      <c r="C556" s="38" t="s">
        <v>58</v>
      </c>
      <c r="D556" s="39" t="s">
        <v>84</v>
      </c>
      <c r="E556" s="40">
        <v>45586</v>
      </c>
      <c r="F556" s="30" t="s">
        <v>400</v>
      </c>
      <c r="G556" s="47">
        <v>156000</v>
      </c>
      <c r="H556" s="2"/>
    </row>
    <row r="557" spans="1:8" outlineLevel="2" x14ac:dyDescent="0.25">
      <c r="A557" s="38" t="s">
        <v>52</v>
      </c>
      <c r="B557" s="38">
        <v>860066942</v>
      </c>
      <c r="C557" s="38" t="s">
        <v>58</v>
      </c>
      <c r="D557" s="39" t="s">
        <v>84</v>
      </c>
      <c r="E557" s="40">
        <v>45586</v>
      </c>
      <c r="F557" s="30" t="s">
        <v>401</v>
      </c>
      <c r="G557" s="47">
        <v>156000</v>
      </c>
      <c r="H557" s="2"/>
    </row>
    <row r="558" spans="1:8" outlineLevel="2" x14ac:dyDescent="0.25">
      <c r="A558" s="38" t="s">
        <v>52</v>
      </c>
      <c r="B558" s="38">
        <v>860066942</v>
      </c>
      <c r="C558" s="38" t="s">
        <v>58</v>
      </c>
      <c r="D558" s="39" t="s">
        <v>84</v>
      </c>
      <c r="E558" s="40">
        <v>45586</v>
      </c>
      <c r="F558" s="30" t="s">
        <v>402</v>
      </c>
      <c r="G558" s="47">
        <v>156000</v>
      </c>
      <c r="H558" s="2"/>
    </row>
    <row r="559" spans="1:8" outlineLevel="2" x14ac:dyDescent="0.25">
      <c r="A559" s="38" t="s">
        <v>52</v>
      </c>
      <c r="B559" s="38">
        <v>860066942</v>
      </c>
      <c r="C559" s="38" t="s">
        <v>58</v>
      </c>
      <c r="D559" s="39" t="s">
        <v>84</v>
      </c>
      <c r="E559" s="40">
        <v>45586</v>
      </c>
      <c r="F559" s="30" t="s">
        <v>403</v>
      </c>
      <c r="G559" s="47">
        <v>156000</v>
      </c>
      <c r="H559" s="2"/>
    </row>
    <row r="560" spans="1:8" outlineLevel="2" x14ac:dyDescent="0.25">
      <c r="A560" s="38" t="s">
        <v>52</v>
      </c>
      <c r="B560" s="38">
        <v>860066942</v>
      </c>
      <c r="C560" s="38" t="s">
        <v>58</v>
      </c>
      <c r="D560" s="39" t="s">
        <v>84</v>
      </c>
      <c r="E560" s="40">
        <v>45586</v>
      </c>
      <c r="F560" s="30" t="s">
        <v>404</v>
      </c>
      <c r="G560" s="47">
        <v>156000</v>
      </c>
      <c r="H560" s="2"/>
    </row>
    <row r="561" spans="1:8" outlineLevel="2" x14ac:dyDescent="0.25">
      <c r="A561" s="38" t="s">
        <v>52</v>
      </c>
      <c r="B561" s="38">
        <v>860066942</v>
      </c>
      <c r="C561" s="38" t="s">
        <v>58</v>
      </c>
      <c r="D561" s="39" t="s">
        <v>84</v>
      </c>
      <c r="E561" s="40">
        <v>45586</v>
      </c>
      <c r="F561" s="30" t="s">
        <v>405</v>
      </c>
      <c r="G561" s="47">
        <v>156000</v>
      </c>
      <c r="H561" s="2"/>
    </row>
    <row r="562" spans="1:8" outlineLevel="2" x14ac:dyDescent="0.25">
      <c r="A562" s="38" t="s">
        <v>52</v>
      </c>
      <c r="B562" s="38">
        <v>860066942</v>
      </c>
      <c r="C562" s="38" t="s">
        <v>58</v>
      </c>
      <c r="D562" s="39" t="s">
        <v>84</v>
      </c>
      <c r="E562" s="40">
        <v>45586</v>
      </c>
      <c r="F562" s="30" t="s">
        <v>406</v>
      </c>
      <c r="G562" s="47">
        <v>156000</v>
      </c>
      <c r="H562" s="2"/>
    </row>
    <row r="563" spans="1:8" outlineLevel="1" x14ac:dyDescent="0.25">
      <c r="A563" s="38" t="s">
        <v>52</v>
      </c>
      <c r="B563" s="38">
        <v>860066942</v>
      </c>
      <c r="C563" s="38" t="s">
        <v>58</v>
      </c>
      <c r="D563" s="39" t="s">
        <v>84</v>
      </c>
      <c r="E563" s="40">
        <v>45586</v>
      </c>
      <c r="F563" s="30" t="s">
        <v>407</v>
      </c>
      <c r="G563" s="47">
        <v>156000</v>
      </c>
      <c r="H563" s="2"/>
    </row>
    <row r="564" spans="1:8" outlineLevel="2" x14ac:dyDescent="0.25">
      <c r="A564" s="36" t="s">
        <v>489</v>
      </c>
      <c r="B564" s="38"/>
      <c r="C564" s="38"/>
      <c r="D564" s="39"/>
      <c r="E564" s="40"/>
      <c r="F564" s="30"/>
      <c r="G564" s="47">
        <f>SUBTOTAL(9,G513:G563)</f>
        <v>4990523</v>
      </c>
      <c r="H564" s="2"/>
    </row>
    <row r="565" spans="1:8" outlineLevel="1" x14ac:dyDescent="0.25">
      <c r="A565" s="38" t="s">
        <v>56</v>
      </c>
      <c r="B565" s="38">
        <v>800197268</v>
      </c>
      <c r="C565" s="38" t="s">
        <v>57</v>
      </c>
      <c r="D565" s="39" t="s">
        <v>88</v>
      </c>
      <c r="E565" s="38" t="s">
        <v>344</v>
      </c>
      <c r="F565" s="48">
        <v>1112608107053</v>
      </c>
      <c r="G565" s="43">
        <v>25770000</v>
      </c>
      <c r="H565" s="2"/>
    </row>
    <row r="566" spans="1:8" x14ac:dyDescent="0.25">
      <c r="A566" s="38" t="s">
        <v>56</v>
      </c>
      <c r="B566" s="38">
        <v>800197268</v>
      </c>
      <c r="C566" s="38" t="s">
        <v>57</v>
      </c>
      <c r="D566" s="39" t="s">
        <v>88</v>
      </c>
      <c r="E566" s="38" t="s">
        <v>345</v>
      </c>
      <c r="F566" s="48">
        <v>1403606629271</v>
      </c>
      <c r="G566" s="49">
        <v>83857000</v>
      </c>
      <c r="H566" s="2"/>
    </row>
    <row r="567" spans="1:8" x14ac:dyDescent="0.25">
      <c r="A567" s="38" t="s">
        <v>56</v>
      </c>
      <c r="B567" s="38">
        <v>800197268</v>
      </c>
      <c r="C567" s="38" t="s">
        <v>57</v>
      </c>
      <c r="D567" s="39" t="s">
        <v>88</v>
      </c>
      <c r="E567" s="50" t="s">
        <v>346</v>
      </c>
      <c r="F567" s="48">
        <v>44016022111699</v>
      </c>
      <c r="G567" s="49">
        <v>2310000</v>
      </c>
      <c r="H567" s="2"/>
    </row>
    <row r="568" spans="1:8" x14ac:dyDescent="0.25">
      <c r="A568" s="38" t="s">
        <v>56</v>
      </c>
      <c r="B568" s="38">
        <v>800197268</v>
      </c>
      <c r="C568" s="38" t="s">
        <v>57</v>
      </c>
      <c r="D568" s="39" t="s">
        <v>88</v>
      </c>
      <c r="E568" s="50" t="s">
        <v>347</v>
      </c>
      <c r="F568" s="48">
        <v>1113605881141</v>
      </c>
      <c r="G568" s="49">
        <v>127677000</v>
      </c>
      <c r="H568" s="2"/>
    </row>
    <row r="569" spans="1:8" x14ac:dyDescent="0.25">
      <c r="A569" s="38" t="s">
        <v>56</v>
      </c>
      <c r="B569" s="38">
        <v>800197268</v>
      </c>
      <c r="C569" s="38" t="s">
        <v>57</v>
      </c>
      <c r="D569" s="39" t="s">
        <v>88</v>
      </c>
      <c r="E569" s="50" t="s">
        <v>348</v>
      </c>
      <c r="F569" s="48">
        <v>3003618677409</v>
      </c>
      <c r="G569" s="49">
        <v>90975000</v>
      </c>
      <c r="H569" s="2"/>
    </row>
    <row r="570" spans="1:8" x14ac:dyDescent="0.25">
      <c r="A570" s="38" t="s">
        <v>56</v>
      </c>
      <c r="B570" s="38">
        <v>800197268</v>
      </c>
      <c r="C570" s="38" t="s">
        <v>57</v>
      </c>
      <c r="D570" s="39" t="s">
        <v>88</v>
      </c>
      <c r="E570" s="50" t="s">
        <v>349</v>
      </c>
      <c r="F570" s="48">
        <v>3003619498891</v>
      </c>
      <c r="G570" s="49">
        <v>47201000</v>
      </c>
      <c r="H570" s="2"/>
    </row>
    <row r="571" spans="1:8" x14ac:dyDescent="0.25">
      <c r="A571" s="38" t="s">
        <v>56</v>
      </c>
      <c r="B571" s="38">
        <v>800197268</v>
      </c>
      <c r="C571" s="38" t="s">
        <v>57</v>
      </c>
      <c r="D571" s="39" t="s">
        <v>88</v>
      </c>
      <c r="E571" s="30" t="s">
        <v>336</v>
      </c>
      <c r="F571" s="48">
        <v>3003623221450</v>
      </c>
      <c r="G571" s="35">
        <v>20864000</v>
      </c>
      <c r="H571" s="2"/>
    </row>
    <row r="572" spans="1:8" x14ac:dyDescent="0.25">
      <c r="A572" s="38" t="s">
        <v>56</v>
      </c>
      <c r="B572" s="38">
        <v>800197268</v>
      </c>
      <c r="C572" s="38" t="s">
        <v>57</v>
      </c>
      <c r="D572" s="39" t="s">
        <v>88</v>
      </c>
      <c r="E572" s="34" t="s">
        <v>337</v>
      </c>
      <c r="F572" s="48">
        <v>3004600559345</v>
      </c>
      <c r="G572" s="35">
        <v>21284000</v>
      </c>
      <c r="H572" s="2"/>
    </row>
    <row r="573" spans="1:8" x14ac:dyDescent="0.25">
      <c r="A573" s="38" t="s">
        <v>56</v>
      </c>
      <c r="B573" s="38">
        <v>800197268</v>
      </c>
      <c r="C573" s="38" t="s">
        <v>57</v>
      </c>
      <c r="D573" s="39" t="s">
        <v>88</v>
      </c>
      <c r="E573" s="30" t="s">
        <v>338</v>
      </c>
      <c r="F573" s="48">
        <v>3004504082193</v>
      </c>
      <c r="G573" s="35">
        <v>47089000</v>
      </c>
      <c r="H573" s="2"/>
    </row>
    <row r="574" spans="1:8" x14ac:dyDescent="0.25">
      <c r="A574" s="38" t="s">
        <v>56</v>
      </c>
      <c r="B574" s="38">
        <v>800197268</v>
      </c>
      <c r="C574" s="38" t="s">
        <v>57</v>
      </c>
      <c r="D574" s="39" t="s">
        <v>88</v>
      </c>
      <c r="E574" s="30" t="s">
        <v>339</v>
      </c>
      <c r="F574" s="48">
        <v>3004650107333</v>
      </c>
      <c r="G574" s="35">
        <v>124357000</v>
      </c>
      <c r="H574" s="2"/>
    </row>
    <row r="575" spans="1:8" x14ac:dyDescent="0.25">
      <c r="A575" s="38" t="s">
        <v>56</v>
      </c>
      <c r="B575" s="38">
        <v>800197268</v>
      </c>
      <c r="C575" s="38" t="s">
        <v>57</v>
      </c>
      <c r="D575" s="39" t="s">
        <v>88</v>
      </c>
      <c r="E575" s="30" t="s">
        <v>340</v>
      </c>
      <c r="F575" s="48">
        <v>3004614785563</v>
      </c>
      <c r="G575" s="35">
        <v>72809000</v>
      </c>
      <c r="H575" s="2"/>
    </row>
    <row r="576" spans="1:8" x14ac:dyDescent="0.25">
      <c r="A576" s="38" t="s">
        <v>56</v>
      </c>
      <c r="B576" s="38">
        <v>800197268</v>
      </c>
      <c r="C576" s="38" t="s">
        <v>57</v>
      </c>
      <c r="D576" s="39" t="s">
        <v>88</v>
      </c>
      <c r="E576" s="30" t="s">
        <v>341</v>
      </c>
      <c r="F576" s="48">
        <v>3004615796003</v>
      </c>
      <c r="G576" s="35">
        <v>88162000</v>
      </c>
      <c r="H576" s="2"/>
    </row>
    <row r="577" spans="1:8" x14ac:dyDescent="0.25">
      <c r="A577" s="38" t="s">
        <v>56</v>
      </c>
      <c r="B577" s="38">
        <v>800197268</v>
      </c>
      <c r="C577" s="38" t="s">
        <v>57</v>
      </c>
      <c r="D577" s="39" t="s">
        <v>88</v>
      </c>
      <c r="E577" s="30" t="s">
        <v>342</v>
      </c>
      <c r="F577" s="48">
        <v>3004658294036</v>
      </c>
      <c r="G577" s="35">
        <v>12100000</v>
      </c>
      <c r="H577" s="2"/>
    </row>
    <row r="578" spans="1:8" x14ac:dyDescent="0.25">
      <c r="A578" s="38" t="s">
        <v>56</v>
      </c>
      <c r="B578" s="38">
        <v>800197268</v>
      </c>
      <c r="C578" s="38" t="s">
        <v>57</v>
      </c>
      <c r="D578" s="39" t="s">
        <v>88</v>
      </c>
      <c r="E578" s="30" t="s">
        <v>343</v>
      </c>
      <c r="F578" s="48">
        <v>3004692025203</v>
      </c>
      <c r="G578" s="51">
        <v>161000</v>
      </c>
      <c r="H578" s="2"/>
    </row>
    <row r="579" spans="1:8" x14ac:dyDescent="0.25">
      <c r="A579" s="36" t="s">
        <v>487</v>
      </c>
      <c r="B579" s="38"/>
      <c r="C579" s="38"/>
      <c r="D579" s="39"/>
      <c r="E579" s="30"/>
      <c r="F579" s="48"/>
      <c r="G579" s="51">
        <f>SUBTOTAL(9,G565:G578)</f>
        <v>764616000</v>
      </c>
      <c r="H579" s="2"/>
    </row>
    <row r="580" spans="1:8" x14ac:dyDescent="0.25">
      <c r="A580" s="38" t="s">
        <v>318</v>
      </c>
      <c r="B580" s="38">
        <v>800130907</v>
      </c>
      <c r="C580" s="38" t="s">
        <v>58</v>
      </c>
      <c r="D580" s="39" t="s">
        <v>262</v>
      </c>
      <c r="E580" s="38"/>
      <c r="F580" s="38">
        <v>811012461</v>
      </c>
      <c r="G580" s="51">
        <v>227416</v>
      </c>
      <c r="H580" s="2"/>
    </row>
    <row r="581" spans="1:8" x14ac:dyDescent="0.25">
      <c r="A581" s="36" t="s">
        <v>491</v>
      </c>
      <c r="B581" s="38"/>
      <c r="C581" s="38"/>
      <c r="D581" s="39"/>
      <c r="E581" s="38"/>
      <c r="F581" s="38"/>
      <c r="G581" s="51">
        <f>SUBTOTAL(9,G580:G580)</f>
        <v>227416</v>
      </c>
      <c r="H581" s="2"/>
    </row>
    <row r="582" spans="1:8" x14ac:dyDescent="0.25">
      <c r="A582" s="36" t="s">
        <v>533</v>
      </c>
      <c r="B582" s="38"/>
      <c r="C582" s="38"/>
      <c r="D582" s="39"/>
      <c r="E582" s="38"/>
      <c r="F582" s="38"/>
      <c r="G582" s="51">
        <f>SUBTOTAL(9,G513:G580)</f>
        <v>769833939</v>
      </c>
      <c r="H582" s="2"/>
    </row>
    <row r="583" spans="1:8" x14ac:dyDescent="0.25">
      <c r="A583" s="38" t="s">
        <v>36</v>
      </c>
      <c r="B583" s="38">
        <v>830057912</v>
      </c>
      <c r="C583" s="38" t="s">
        <v>412</v>
      </c>
      <c r="D583" s="39"/>
      <c r="E583" s="30">
        <v>32324</v>
      </c>
      <c r="F583" s="145"/>
      <c r="G583" s="145">
        <v>345582</v>
      </c>
      <c r="H583" s="2"/>
    </row>
    <row r="584" spans="1:8" x14ac:dyDescent="0.25">
      <c r="A584" s="38" t="s">
        <v>36</v>
      </c>
      <c r="B584" s="38">
        <v>830057912</v>
      </c>
      <c r="C584" s="38" t="s">
        <v>412</v>
      </c>
      <c r="D584" s="39"/>
      <c r="E584" s="30">
        <v>32330</v>
      </c>
      <c r="F584" s="145"/>
      <c r="G584" s="145">
        <v>64444</v>
      </c>
      <c r="H584" s="2"/>
    </row>
    <row r="585" spans="1:8" x14ac:dyDescent="0.25">
      <c r="A585" s="38" t="s">
        <v>36</v>
      </c>
      <c r="B585" s="38">
        <v>830057912</v>
      </c>
      <c r="C585" s="38" t="s">
        <v>412</v>
      </c>
      <c r="D585" s="39"/>
      <c r="E585" s="30">
        <v>32351</v>
      </c>
      <c r="F585" s="145"/>
      <c r="G585" s="145">
        <v>169789</v>
      </c>
      <c r="H585" s="2"/>
    </row>
    <row r="586" spans="1:8" x14ac:dyDescent="0.25">
      <c r="A586" s="38" t="s">
        <v>36</v>
      </c>
      <c r="B586" s="38">
        <v>830057912</v>
      </c>
      <c r="C586" s="38" t="s">
        <v>412</v>
      </c>
      <c r="D586" s="39"/>
      <c r="E586" s="30">
        <v>32352</v>
      </c>
      <c r="F586" s="145"/>
      <c r="G586" s="145">
        <v>272515</v>
      </c>
      <c r="H586" s="2"/>
    </row>
    <row r="587" spans="1:8" x14ac:dyDescent="0.25">
      <c r="A587" s="38" t="s">
        <v>36</v>
      </c>
      <c r="B587" s="38">
        <v>830057912</v>
      </c>
      <c r="C587" s="38" t="s">
        <v>412</v>
      </c>
      <c r="D587" s="39"/>
      <c r="E587" s="30">
        <v>32374</v>
      </c>
      <c r="F587" s="145"/>
      <c r="G587" s="145">
        <v>95409</v>
      </c>
      <c r="H587" s="2"/>
    </row>
    <row r="588" spans="1:8" x14ac:dyDescent="0.25">
      <c r="A588" s="38" t="s">
        <v>36</v>
      </c>
      <c r="B588" s="38">
        <v>830057912</v>
      </c>
      <c r="C588" s="38" t="s">
        <v>412</v>
      </c>
      <c r="D588" s="39"/>
      <c r="E588" s="30">
        <v>32383</v>
      </c>
      <c r="F588" s="145"/>
      <c r="G588" s="145">
        <v>329554</v>
      </c>
      <c r="H588" s="2"/>
    </row>
    <row r="589" spans="1:8" x14ac:dyDescent="0.25">
      <c r="A589" s="38" t="s">
        <v>36</v>
      </c>
      <c r="B589" s="38">
        <v>830057912</v>
      </c>
      <c r="C589" s="38" t="s">
        <v>412</v>
      </c>
      <c r="D589" s="39"/>
      <c r="E589" s="30">
        <v>32384</v>
      </c>
      <c r="F589" s="145"/>
      <c r="G589" s="145">
        <v>49094</v>
      </c>
      <c r="H589" s="2"/>
    </row>
    <row r="590" spans="1:8" x14ac:dyDescent="0.25">
      <c r="A590" s="38" t="s">
        <v>36</v>
      </c>
      <c r="B590" s="38">
        <v>830057912</v>
      </c>
      <c r="C590" s="38" t="s">
        <v>412</v>
      </c>
      <c r="D590" s="39"/>
      <c r="E590" s="30">
        <v>32394</v>
      </c>
      <c r="F590" s="145"/>
      <c r="G590" s="145">
        <v>113229</v>
      </c>
      <c r="H590" s="2"/>
    </row>
    <row r="591" spans="1:8" x14ac:dyDescent="0.25">
      <c r="A591" s="38" t="s">
        <v>36</v>
      </c>
      <c r="B591" s="38">
        <v>830057912</v>
      </c>
      <c r="C591" s="38" t="s">
        <v>412</v>
      </c>
      <c r="D591" s="39"/>
      <c r="E591" s="30">
        <v>32397</v>
      </c>
      <c r="F591" s="145"/>
      <c r="G591" s="145">
        <v>203812</v>
      </c>
      <c r="H591" s="2"/>
    </row>
    <row r="592" spans="1:8" x14ac:dyDescent="0.25">
      <c r="A592" s="38" t="s">
        <v>36</v>
      </c>
      <c r="B592" s="38">
        <v>830057912</v>
      </c>
      <c r="C592" s="38" t="s">
        <v>412</v>
      </c>
      <c r="D592" s="39"/>
      <c r="E592" s="30">
        <v>32419</v>
      </c>
      <c r="F592" s="145"/>
      <c r="G592" s="145">
        <v>106144</v>
      </c>
      <c r="H592" s="2"/>
    </row>
    <row r="593" spans="1:8" x14ac:dyDescent="0.25">
      <c r="A593" s="38" t="s">
        <v>36</v>
      </c>
      <c r="B593" s="38">
        <v>830057912</v>
      </c>
      <c r="C593" s="38" t="s">
        <v>412</v>
      </c>
      <c r="D593" s="39"/>
      <c r="E593" s="30">
        <v>32435</v>
      </c>
      <c r="F593" s="145"/>
      <c r="G593" s="145">
        <v>172377</v>
      </c>
      <c r="H593" s="2"/>
    </row>
    <row r="594" spans="1:8" x14ac:dyDescent="0.25">
      <c r="A594" s="38" t="s">
        <v>36</v>
      </c>
      <c r="B594" s="38">
        <v>830057912</v>
      </c>
      <c r="C594" s="38" t="s">
        <v>412</v>
      </c>
      <c r="D594" s="39"/>
      <c r="E594" s="30">
        <v>32440</v>
      </c>
      <c r="F594" s="145"/>
      <c r="G594" s="145">
        <v>108147</v>
      </c>
      <c r="H594" s="2"/>
    </row>
    <row r="595" spans="1:8" x14ac:dyDescent="0.25">
      <c r="A595" s="38" t="s">
        <v>36</v>
      </c>
      <c r="B595" s="38">
        <v>830057912</v>
      </c>
      <c r="C595" s="38" t="s">
        <v>412</v>
      </c>
      <c r="D595" s="39"/>
      <c r="E595" s="30">
        <v>32441</v>
      </c>
      <c r="F595" s="145"/>
      <c r="G595" s="145">
        <v>30041</v>
      </c>
      <c r="H595" s="2"/>
    </row>
    <row r="596" spans="1:8" x14ac:dyDescent="0.25">
      <c r="A596" s="38" t="s">
        <v>36</v>
      </c>
      <c r="B596" s="38">
        <v>830057912</v>
      </c>
      <c r="C596" s="38" t="s">
        <v>412</v>
      </c>
      <c r="D596" s="39"/>
      <c r="E596" s="30">
        <v>32455</v>
      </c>
      <c r="F596" s="145"/>
      <c r="G596" s="145">
        <v>77761</v>
      </c>
      <c r="H596" s="2"/>
    </row>
    <row r="597" spans="1:8" x14ac:dyDescent="0.25">
      <c r="A597" s="38" t="s">
        <v>36</v>
      </c>
      <c r="B597" s="38">
        <v>830057912</v>
      </c>
      <c r="C597" s="38" t="s">
        <v>412</v>
      </c>
      <c r="D597" s="39"/>
      <c r="E597" s="30">
        <v>32474</v>
      </c>
      <c r="F597" s="145"/>
      <c r="G597" s="145">
        <v>24390</v>
      </c>
      <c r="H597" s="2"/>
    </row>
    <row r="598" spans="1:8" x14ac:dyDescent="0.25">
      <c r="A598" s="38" t="s">
        <v>36</v>
      </c>
      <c r="B598" s="38">
        <v>830057912</v>
      </c>
      <c r="C598" s="38" t="s">
        <v>412</v>
      </c>
      <c r="D598" s="39"/>
      <c r="E598" s="30">
        <v>32479</v>
      </c>
      <c r="F598" s="145"/>
      <c r="G598" s="145">
        <v>76742</v>
      </c>
      <c r="H598" s="2"/>
    </row>
    <row r="599" spans="1:8" x14ac:dyDescent="0.25">
      <c r="A599" s="38" t="s">
        <v>36</v>
      </c>
      <c r="B599" s="38">
        <v>830057912</v>
      </c>
      <c r="C599" s="38" t="s">
        <v>412</v>
      </c>
      <c r="D599" s="39"/>
      <c r="E599" s="30">
        <v>32485</v>
      </c>
      <c r="F599" s="145"/>
      <c r="G599" s="145">
        <v>18415</v>
      </c>
      <c r="H599" s="2"/>
    </row>
    <row r="600" spans="1:8" x14ac:dyDescent="0.25">
      <c r="A600" s="38" t="s">
        <v>36</v>
      </c>
      <c r="B600" s="38">
        <v>830057912</v>
      </c>
      <c r="C600" s="38" t="s">
        <v>412</v>
      </c>
      <c r="D600" s="39"/>
      <c r="E600" s="30">
        <v>32497</v>
      </c>
      <c r="F600" s="145"/>
      <c r="G600" s="145">
        <v>20624</v>
      </c>
      <c r="H600" s="2"/>
    </row>
    <row r="601" spans="1:8" x14ac:dyDescent="0.25">
      <c r="A601" s="38" t="s">
        <v>36</v>
      </c>
      <c r="B601" s="38">
        <v>830057912</v>
      </c>
      <c r="C601" s="38" t="s">
        <v>412</v>
      </c>
      <c r="D601" s="39"/>
      <c r="E601" s="30">
        <v>32506</v>
      </c>
      <c r="F601" s="145"/>
      <c r="G601" s="145">
        <v>131606</v>
      </c>
      <c r="H601" s="2"/>
    </row>
    <row r="602" spans="1:8" x14ac:dyDescent="0.25">
      <c r="A602" s="38" t="s">
        <v>36</v>
      </c>
      <c r="B602" s="38">
        <v>830057912</v>
      </c>
      <c r="C602" s="38" t="s">
        <v>412</v>
      </c>
      <c r="D602" s="39"/>
      <c r="E602" s="30">
        <v>32510</v>
      </c>
      <c r="F602" s="145"/>
      <c r="G602" s="145">
        <v>35598</v>
      </c>
      <c r="H602" s="2"/>
    </row>
    <row r="603" spans="1:8" x14ac:dyDescent="0.25">
      <c r="A603" s="38" t="s">
        <v>36</v>
      </c>
      <c r="B603" s="38">
        <v>830057912</v>
      </c>
      <c r="C603" s="38" t="s">
        <v>412</v>
      </c>
      <c r="D603" s="39"/>
      <c r="E603" s="30">
        <v>32537</v>
      </c>
      <c r="F603" s="145"/>
      <c r="G603" s="145">
        <v>78070</v>
      </c>
      <c r="H603" s="2"/>
    </row>
    <row r="604" spans="1:8" x14ac:dyDescent="0.25">
      <c r="A604" s="38" t="s">
        <v>36</v>
      </c>
      <c r="B604" s="38">
        <v>830057912</v>
      </c>
      <c r="C604" s="38" t="s">
        <v>412</v>
      </c>
      <c r="D604" s="39"/>
      <c r="E604" s="30">
        <v>32538</v>
      </c>
      <c r="F604" s="145"/>
      <c r="G604" s="145">
        <v>47645</v>
      </c>
      <c r="H604" s="2"/>
    </row>
    <row r="605" spans="1:8" x14ac:dyDescent="0.25">
      <c r="A605" s="38" t="s">
        <v>36</v>
      </c>
      <c r="B605" s="38">
        <v>830057912</v>
      </c>
      <c r="C605" s="38" t="s">
        <v>412</v>
      </c>
      <c r="D605" s="39"/>
      <c r="E605" s="30">
        <v>32556</v>
      </c>
      <c r="F605" s="145"/>
      <c r="G605" s="145">
        <v>30480</v>
      </c>
      <c r="H605" s="2"/>
    </row>
    <row r="606" spans="1:8" x14ac:dyDescent="0.25">
      <c r="A606" s="38" t="s">
        <v>36</v>
      </c>
      <c r="B606" s="38">
        <v>830057912</v>
      </c>
      <c r="C606" s="38" t="s">
        <v>412</v>
      </c>
      <c r="D606" s="39"/>
      <c r="E606" s="30">
        <v>32574</v>
      </c>
      <c r="F606" s="145"/>
      <c r="G606" s="145">
        <v>20115</v>
      </c>
      <c r="H606" s="2"/>
    </row>
    <row r="607" spans="1:8" x14ac:dyDescent="0.25">
      <c r="A607" s="38" t="s">
        <v>36</v>
      </c>
      <c r="B607" s="38">
        <v>830057912</v>
      </c>
      <c r="C607" s="38" t="s">
        <v>412</v>
      </c>
      <c r="D607" s="39"/>
      <c r="E607" s="30">
        <v>32591</v>
      </c>
      <c r="F607" s="145"/>
      <c r="G607" s="145">
        <v>15544</v>
      </c>
      <c r="H607" s="2"/>
    </row>
    <row r="608" spans="1:8" x14ac:dyDescent="0.25">
      <c r="A608" s="38" t="s">
        <v>36</v>
      </c>
      <c r="B608" s="38">
        <v>830057912</v>
      </c>
      <c r="C608" s="38" t="s">
        <v>412</v>
      </c>
      <c r="D608" s="39"/>
      <c r="E608" s="30">
        <v>32600</v>
      </c>
      <c r="F608" s="145"/>
      <c r="G608" s="145">
        <v>3048</v>
      </c>
      <c r="H608" s="2"/>
    </row>
    <row r="609" spans="1:8" x14ac:dyDescent="0.25">
      <c r="A609" s="38" t="s">
        <v>36</v>
      </c>
      <c r="B609" s="38">
        <v>830057912</v>
      </c>
      <c r="C609" s="38" t="s">
        <v>412</v>
      </c>
      <c r="D609" s="39"/>
      <c r="E609" s="30">
        <v>32605</v>
      </c>
      <c r="F609" s="145"/>
      <c r="G609" s="145">
        <v>1058</v>
      </c>
      <c r="H609" s="2"/>
    </row>
    <row r="610" spans="1:8" x14ac:dyDescent="0.25">
      <c r="A610" s="36" t="s">
        <v>859</v>
      </c>
      <c r="B610" s="38"/>
      <c r="C610" s="38"/>
      <c r="D610" s="39"/>
      <c r="E610" s="38"/>
      <c r="F610" s="38"/>
      <c r="G610" s="146">
        <f>SUBTOTAL(9,G583:G609)</f>
        <v>2641233</v>
      </c>
      <c r="H610" s="2"/>
    </row>
    <row r="611" spans="1:8" x14ac:dyDescent="0.25">
      <c r="A611" s="38" t="s">
        <v>228</v>
      </c>
      <c r="B611" s="38">
        <v>860070605</v>
      </c>
      <c r="C611" s="38" t="s">
        <v>412</v>
      </c>
      <c r="D611" s="39" t="s">
        <v>229</v>
      </c>
      <c r="E611" s="42"/>
      <c r="F611" s="38" t="s">
        <v>535</v>
      </c>
      <c r="G611" s="147">
        <v>6638492</v>
      </c>
      <c r="H611" s="2"/>
    </row>
    <row r="612" spans="1:8" x14ac:dyDescent="0.25">
      <c r="A612" s="36" t="s">
        <v>860</v>
      </c>
      <c r="B612" s="38"/>
      <c r="C612" s="38"/>
      <c r="D612" s="39"/>
      <c r="E612" s="42"/>
      <c r="F612" s="38"/>
      <c r="G612" s="146">
        <f>SUBTOTAL(9,G611:G611)</f>
        <v>6638492</v>
      </c>
      <c r="H612" s="2"/>
    </row>
    <row r="613" spans="1:8" x14ac:dyDescent="0.25">
      <c r="A613" s="36" t="s">
        <v>861</v>
      </c>
      <c r="B613" s="38"/>
      <c r="C613" s="38"/>
      <c r="D613" s="39"/>
      <c r="E613" s="42"/>
      <c r="F613" s="38"/>
      <c r="G613" s="146">
        <f>SUM(G583:G612)</f>
        <v>18559450</v>
      </c>
      <c r="H613" s="2"/>
    </row>
    <row r="614" spans="1:8" x14ac:dyDescent="0.25">
      <c r="A614" s="28" t="s">
        <v>37</v>
      </c>
      <c r="B614" s="28">
        <v>811012461</v>
      </c>
      <c r="C614" s="28" t="s">
        <v>34</v>
      </c>
      <c r="D614" s="29" t="s">
        <v>79</v>
      </c>
      <c r="E614" s="38" t="s">
        <v>535</v>
      </c>
      <c r="F614" s="28">
        <v>11064641</v>
      </c>
      <c r="G614" s="76">
        <v>241029684</v>
      </c>
      <c r="H614" s="2"/>
    </row>
    <row r="615" spans="1:8" x14ac:dyDescent="0.25">
      <c r="A615" s="37" t="s">
        <v>534</v>
      </c>
      <c r="B615" s="28"/>
      <c r="C615" s="28"/>
      <c r="D615" s="29"/>
      <c r="E615" s="30"/>
      <c r="F615" s="32"/>
      <c r="G615" s="52">
        <f>G614+G582+G613</f>
        <v>1029423073</v>
      </c>
      <c r="H615" s="2"/>
    </row>
    <row r="616" spans="1:8" x14ac:dyDescent="0.25">
      <c r="A616" s="5"/>
      <c r="B616" s="5"/>
      <c r="C616" s="5"/>
      <c r="D616" s="12"/>
      <c r="E616" s="26"/>
      <c r="F616" s="27"/>
      <c r="G616" s="25"/>
      <c r="H616" s="2"/>
    </row>
  </sheetData>
  <sortState xmlns:xlrd2="http://schemas.microsoft.com/office/spreadsheetml/2017/richdata2" ref="A512:G580">
    <sortCondition ref="A512:A580"/>
  </sortState>
  <mergeCells count="6">
    <mergeCell ref="A8:H8"/>
    <mergeCell ref="A507:F507"/>
    <mergeCell ref="A160:F160"/>
    <mergeCell ref="A161:F161"/>
    <mergeCell ref="C1:E1"/>
    <mergeCell ref="C2:E2"/>
  </mergeCells>
  <phoneticPr fontId="4" type="noConversion"/>
  <dataValidations count="2">
    <dataValidation type="textLength" allowBlank="1" showInputMessage="1" showErrorMessage="1" errorTitle="Entrada no válida" error="Escriba un texto " promptTitle="Cualquier contenido" sqref="C165:F165 A165 C172:F172 A172 H146 G452 F180:G180 A10:G13 E513 A512:G512 C20:D23 A513:D525 A504:G504 A82:A90 A565:G578 E179:F179 F197:F211 F213:F215 D216:F228 D274:D282 A615:D616 A614:G614 E436:E484 C15:F18 F20:F23 A25:G28 A30:G33 A35:G38 A40:G43 A45:G48 A50:G53 A55:G58 A69:G69 H153 A64:G67 A62:G62 A60:G60 A76:G79 E82:G82 A423:G428 A93:G150 A152:G152 A154:G154 A179:A189 C179:D189 E181:F189 A191:A195 C191:F195 A482:A483 G489 C482:F483 A197:A228 A230 C197:C228 C230:F230 A235:A252 A430:G434 C235:F252 A254:A255 A257:A258 C254:F255 C257:F258 A448:A462 E276:E282 C448:F462 F274:F282 A263:A282 A287 C479:F480 C289:F290 A289:A290 A292:A307 C287:F287 C309:F311 E364:G366 A309:A311 C263:C282 A321:G342 A317:G319 A348:G362 A364:D379 A394:G421 A436:D442 F436:G442 A491:G494 A496:G497 A499:G499 A501:G502 A526:G563 A580:F580 A479:A480 C284:F285 G310:G312 B310:B312 C292:F307 A284:A285 A313:G315 A381:G392 A344:G346 B489:F490 D197:E215 D263:F273 C444:F446 A444:A446 A232:A233 C232:F233 B447:D463 A464:A477 C464:F477 C260:F261 A260:A261 A156:G156 A71:G74 B479:D484 B82:D92 C158 A583:A609 C583:C609 E583:E597 E599:E609 A611:A613 C611:F613" xr:uid="{00000000-0002-0000-0200-000000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sqref="B165 B172 G165 G172 E180 B321 G179:G180 G197:G211 G448:G451 B179:B189 G182:G189 G191:G195 B191:B195 B482:B483 G482:G483 G213:G228 B197:B228 B230 G230 B235:B252 G317:G319 G254:G255 B254:B255 B257:B258 G257:G258 G453:G462 B448:B462 G263:G282 B263:B282 B287 G287 G289:G290 B289:B290 B292:B307 G292:G307 G309:G311 B309:B311 B317:B319 B284:B285 G321 B479:B480 G479:G480 G313:G315 B313:B315 G284:G285 G235:G252 G444:G446 B444:B446 B232:B233 G232:G233 B464:B477 G464:G477 G260:G261 B260:B261 B583:B609 B611:B613" xr:uid="{00000000-0002-0000-0200-000001000000}">
      <formula1>-9223372036854770000</formula1>
      <formula2>9223372036854770000</formula2>
    </dataValidation>
  </dataValidations>
  <hyperlinks>
    <hyperlink ref="D489" r:id="rId1" xr:uid="{6A3B9FCE-D8A3-4FED-B5B2-03F4E9267449}"/>
    <hyperlink ref="D197" r:id="rId2" xr:uid="{1AACDB72-D699-4DE0-9B2B-168C523796C1}"/>
    <hyperlink ref="D180:D210" r:id="rId3" display="ldpuentes@bia.com.co" xr:uid="{9E6C5F6E-55FE-4D94-AEB1-81012C41A684}"/>
    <hyperlink ref="D491" r:id="rId4" xr:uid="{43C6AE2D-9672-4339-BF8A-D017BC9538A4}"/>
    <hyperlink ref="D492:D494" r:id="rId5" display="car_auditorconsultor@yahoo.es" xr:uid="{FC0FBE82-75B2-451D-B427-8FC614062842}"/>
    <hyperlink ref="D230" r:id="rId6" xr:uid="{57FBCDC5-391C-4541-9C8A-C24F55E2B94C}"/>
    <hyperlink ref="D10" r:id="rId7" xr:uid="{5CE06952-4654-4427-80F7-23CFE2C83A15}"/>
    <hyperlink ref="D15" r:id="rId8" xr:uid="{65EC3A75-5852-48E0-B961-646E033FE90A}"/>
    <hyperlink ref="D20" r:id="rId9" xr:uid="{56CFEA96-1C28-4986-98F2-57D7FB1ADAF1}"/>
    <hyperlink ref="D25" r:id="rId10" xr:uid="{6500DF1A-A5DC-494D-B849-2A4452EDB30F}"/>
    <hyperlink ref="D30" r:id="rId11" xr:uid="{1C285BBF-3D2B-47E5-A038-459B115A01ED}"/>
    <hyperlink ref="D254" r:id="rId12" xr:uid="{8D7D352A-9221-4BC7-8F95-2FBCE274214C}"/>
    <hyperlink ref="D64" r:id="rId13" xr:uid="{63331A23-5849-430D-81F5-3948864F0DC9}"/>
    <hyperlink ref="D310:D317" r:id="rId14" display="contabilidad@finearom.com" xr:uid="{25A03B33-7195-47DB-8F97-FC352AE4DBD2}"/>
    <hyperlink ref="D35" r:id="rId15" xr:uid="{10BCB4BD-5AEE-4645-8DCF-9B12B425C272}"/>
    <hyperlink ref="D93" r:id="rId16" xr:uid="{94E69705-5A05-47FE-997B-A8151DDF6913}"/>
    <hyperlink ref="D83" r:id="rId17" xr:uid="{03759FC1-B6BD-419A-B63C-73368C07DC01}"/>
    <hyperlink ref="D84:D86" r:id="rId18" display="mquirogas@dian.gov.co" xr:uid="{31D31112-DE4F-4124-A5D6-F57B78E0D805}"/>
    <hyperlink ref="D40" r:id="rId19" xr:uid="{E9A16687-4A9B-4A4B-A627-432F7B1A2AAF}"/>
    <hyperlink ref="D448" r:id="rId20" xr:uid="{7EEC34D6-2C64-4CF0-85A1-A2501C7048AD}"/>
    <hyperlink ref="D327:D341" r:id="rId21" display="financiero@quimicosintegrales.com" xr:uid="{BCF624A1-7C57-483F-BC6E-7B8619C2C431}"/>
    <hyperlink ref="D344:D358" r:id="rId22" display="auxiliar@impresionyplasticos.com" xr:uid="{6130FEB7-81AA-46A4-BA76-BA660C9EC1A0}"/>
    <hyperlink ref="D462" r:id="rId23" xr:uid="{012BF603-48FC-4C73-99AA-01F4FE31A01F}"/>
    <hyperlink ref="D448:D449" r:id="rId24" display="alcoholesindustriales1@gmail.com" xr:uid="{F8B88588-3C6E-4AE1-9012-5DD2B57F7BA0}"/>
    <hyperlink ref="D45" r:id="rId25" xr:uid="{0F795343-5576-4E0E-833F-C6B75E597C05}"/>
    <hyperlink ref="D50" r:id="rId26" xr:uid="{D0F590F6-E997-4112-909D-9912FD83708B}"/>
    <hyperlink ref="D504" r:id="rId27" xr:uid="{C75BE25F-3817-47E5-B14B-BD2E17FAA438}"/>
    <hyperlink ref="D60" r:id="rId28" xr:uid="{73D97E88-EB45-470B-8C30-B89AD96EA83A}"/>
    <hyperlink ref="D55" r:id="rId29" xr:uid="{25E87B8E-AAA9-49E1-B026-23943C9D49FA}"/>
    <hyperlink ref="D496" r:id="rId30" xr:uid="{E9C2E014-24E9-4004-9902-5225A793D553}"/>
    <hyperlink ref="D497" r:id="rId31" xr:uid="{6BD92BD8-7C7D-41EB-825D-CEB6B2781C9A}"/>
    <hyperlink ref="D287" r:id="rId32" xr:uid="{EC664A01-A729-498B-9548-FF4FFD8CE00E}"/>
    <hyperlink ref="D62" r:id="rId33" xr:uid="{B58F851C-CF13-43E5-986D-5ED110329A29}"/>
    <hyperlink ref="D290" r:id="rId34" xr:uid="{72BFBF27-55A9-4B09-8C22-AF14931A920D}"/>
    <hyperlink ref="D289" r:id="rId35" xr:uid="{BA594E49-033B-4F24-A907-D4C471E53386}"/>
    <hyperlink ref="D152" r:id="rId36" xr:uid="{0633FD08-B3AD-4654-8740-F0F785FE2EE4}"/>
    <hyperlink ref="D423" r:id="rId37" xr:uid="{2867B60D-E6A3-4177-829D-E607444EF192}"/>
    <hyperlink ref="D92:D259" r:id="rId38" display="cartera@pasamar.com.co" xr:uid="{EF1703B3-3C29-45D2-9837-9069C37768FD}"/>
    <hyperlink ref="D292" r:id="rId39" xr:uid="{3446EC67-BD56-4B0C-9F44-A483740B7CCA}"/>
    <hyperlink ref="D260:D269" r:id="rId40" display="dpena@pla.com.co" xr:uid="{85DE79ED-AE59-4424-8FE6-6D720A01720A}"/>
    <hyperlink ref="D309" r:id="rId41" xr:uid="{5908888A-7EE0-431C-A215-751D1E037E74}"/>
    <hyperlink ref="D362:D364" r:id="rId42" display="extractosnaturales@phitother.com" xr:uid="{EC17E86B-AC47-494E-8D06-9AC0F3B3C41C}"/>
    <hyperlink ref="D271:D273" r:id="rId43" display="proyectos@evelyngalicia.com" xr:uid="{A32B6793-F806-4EB4-AB62-93C04DA8D5FC}"/>
    <hyperlink ref="D365:D366" r:id="rId44" display="finanzas@polyamerica.co" xr:uid="{61F8EA00-D833-4E1D-B1AC-64EA7F0F12E0}"/>
    <hyperlink ref="D344" r:id="rId45" xr:uid="{1F8E46AB-B033-44D8-A0FB-D68171EEC695}"/>
    <hyperlink ref="D277:D278" r:id="rId46" display="federicoaranagomez@gmail.com" xr:uid="{A65909C7-91DB-43ED-ADAC-C4E59EB51487}"/>
    <hyperlink ref="D364" r:id="rId47" xr:uid="{E19F585D-D03B-4E69-B859-2F8ADE5E707A}"/>
    <hyperlink ref="D154" r:id="rId48" xr:uid="{8512AFEE-0E15-4CB5-AC1A-B4EAC32ED62F}"/>
    <hyperlink ref="D69" r:id="rId49" xr:uid="{F7D5D383-33F6-4646-B9B4-2747BC96F44E}"/>
    <hyperlink ref="D156" r:id="rId50" xr:uid="{BD00C840-F8A2-4CA8-8D9B-2D359A284819}"/>
    <hyperlink ref="D381:D406" r:id="rId51" display="ccartera@sensoria.com.co" xr:uid="{BA37AB2C-2ACD-4013-9CC6-02D0328DDF25}"/>
    <hyperlink ref="D450:D452" r:id="rId52" display="maria.arango@lucta.com" xr:uid="{0C4F26D5-7852-4FC9-947F-D50C0D952CAA}"/>
    <hyperlink ref="D381" r:id="rId53" xr:uid="{C04ABE89-BFFA-4BD6-AA25-F3CE2300288A}"/>
    <hyperlink ref="D280:D286" r:id="rId54" display="comercial@smplasticos.com" xr:uid="{5E7B8D6C-C7A6-4C0B-9EFD-E518FD4A55AE}"/>
    <hyperlink ref="D92:D289" r:id="rId55" display="comercial@smplasticos.com" xr:uid="{B2766B0E-9CFF-4EE2-AEA5-D673F8B7B71A}"/>
    <hyperlink ref="D482" r:id="rId56" xr:uid="{94F5DBB9-1681-487F-957D-92EB276EC15C}"/>
    <hyperlink ref="D483" r:id="rId57" xr:uid="{C7C7CB3F-25DE-4E50-9623-4B50237E2D39}"/>
    <hyperlink ref="D436" r:id="rId58" xr:uid="{C39D7D14-CFCA-4DD2-8DC5-8D5B2E3FEF25}"/>
    <hyperlink ref="D437" r:id="rId59" xr:uid="{303794B7-578D-4658-9084-AAA4F2BF96FF}"/>
    <hyperlink ref="D411:D415" r:id="rId60" display="info@velaquimicos.com" xr:uid="{99BE3065-4FDB-4B2C-8E22-DBD5873AF518}"/>
    <hyperlink ref="D71" r:id="rId61" xr:uid="{8B986DA0-CDFD-463B-B5E1-EC17307E6C0F}"/>
    <hyperlink ref="D76" r:id="rId62" xr:uid="{6C481724-7CC4-4979-B7A5-1F5FDBFD6A1D}"/>
    <hyperlink ref="D430" r:id="rId63" xr:uid="{8E2A83D8-F12C-464E-A7F3-D3FDC50C15ED}"/>
    <hyperlink ref="D417:D421" r:id="rId64" display="alejosabogal67@gmail.com" xr:uid="{71572246-00E9-4242-8CAF-0E848C0A618F}"/>
    <hyperlink ref="D235" r:id="rId65" xr:uid="{99EC3AAB-0463-4062-AC03-AD3EC1BABBF5}"/>
    <hyperlink ref="D236" r:id="rId66" xr:uid="{4C89AE4C-1906-4077-8F92-8885AB699F31}"/>
    <hyperlink ref="D237" r:id="rId67" xr:uid="{016DF827-0C28-4390-9436-24FF36115CDE}"/>
    <hyperlink ref="D238" r:id="rId68" xr:uid="{F81185C3-C793-4109-9459-934E234DE942}"/>
    <hyperlink ref="D239" r:id="rId69" xr:uid="{8B7FBDFD-69F7-4E0C-BEFC-9D84D6B8D5D8}"/>
    <hyperlink ref="D240" r:id="rId70" xr:uid="{829207C6-DAFE-4408-B1C2-7DEE2F2F2373}"/>
    <hyperlink ref="D241" r:id="rId71" xr:uid="{28E4AAC4-0B40-4111-9154-F23055782533}"/>
    <hyperlink ref="D242" r:id="rId72" xr:uid="{8761C7B2-A149-4655-9509-A8C41C2D5523}"/>
    <hyperlink ref="D243" r:id="rId73" xr:uid="{432A9CF8-046F-4406-88F9-557FC6A84D68}"/>
    <hyperlink ref="D244" r:id="rId74" xr:uid="{E13194A0-3691-4B7D-B900-0CDDF7AA6536}"/>
    <hyperlink ref="D245" r:id="rId75" xr:uid="{3EDAAD50-A123-4265-8289-2A46EE5BEFD1}"/>
    <hyperlink ref="D246" r:id="rId76" xr:uid="{2A61F2CC-57C3-41CF-B3DF-0D10AFF6A5CC}"/>
    <hyperlink ref="D247" r:id="rId77" xr:uid="{AB80F42B-2B8A-4850-A03B-28B91051B473}"/>
    <hyperlink ref="D248" r:id="rId78" xr:uid="{48FC02BE-6091-41B9-BEB2-6B2F5F3553CD}"/>
    <hyperlink ref="D249" r:id="rId79" xr:uid="{CD049A3C-8FB8-4656-9CF6-43490BA10F6E}"/>
    <hyperlink ref="D250" r:id="rId80" xr:uid="{2532D74B-9E12-4DA9-BB03-749B765ED3B4}"/>
    <hyperlink ref="D274:D275" r:id="rId81" display="prodithin@yahoo.com.co" xr:uid="{23DE2226-08B2-46CA-8B04-AFF28D206821}"/>
    <hyperlink ref="D11" r:id="rId82" xr:uid="{1FD7BC1F-1F2D-4B80-B846-785DFF6C7D92}"/>
    <hyperlink ref="D12" r:id="rId83" xr:uid="{BEDF654B-42AD-4EDA-A24D-1B391102F88F}"/>
    <hyperlink ref="D13" r:id="rId84" xr:uid="{FF59A8D4-B590-460F-AFCC-6E68AD342D8D}"/>
    <hyperlink ref="D16" r:id="rId85" xr:uid="{45CFB915-8422-4FEF-A49C-6A1D219DA186}"/>
    <hyperlink ref="D17" r:id="rId86" xr:uid="{B968BBEF-9BD1-4F24-B50E-F6C4318C0C63}"/>
    <hyperlink ref="D18" r:id="rId87" xr:uid="{98251E1D-C260-4230-81A4-FED63021FF9C}"/>
    <hyperlink ref="D21" r:id="rId88" xr:uid="{5A06EDA9-42BD-43C3-A6E4-4E9721A8F19C}"/>
    <hyperlink ref="D22" r:id="rId89" xr:uid="{32ABC1D5-3FEB-4416-B782-20D5A95EEC85}"/>
    <hyperlink ref="D23" r:id="rId90" xr:uid="{DA071F96-6451-4BF9-8DB0-24B3099F4B5B}"/>
    <hyperlink ref="D26" r:id="rId91" xr:uid="{834EF27D-DCE1-4164-BD08-7413862F6AC4}"/>
    <hyperlink ref="D27" r:id="rId92" xr:uid="{CF6BE574-FF65-46EF-A963-05A179A005CC}"/>
    <hyperlink ref="D28" r:id="rId93" xr:uid="{4272633C-DC8B-49DD-8D82-C43AE506489A}"/>
    <hyperlink ref="D31" r:id="rId94" xr:uid="{AF6667EA-9FDF-4703-B7EA-A739DE8C591D}"/>
    <hyperlink ref="D32" r:id="rId95" xr:uid="{B30F1F23-F44D-4544-98F1-CA017D3BCD57}"/>
    <hyperlink ref="D33" r:id="rId96" xr:uid="{E787E156-C3F2-4AB6-97DD-BBAEF4D1B9DE}"/>
    <hyperlink ref="D65" r:id="rId97" xr:uid="{F2FF668E-D1F0-4782-A06B-A382F56568C1}"/>
    <hyperlink ref="D66" r:id="rId98" xr:uid="{D242E6ED-7CE5-4569-AE3C-FD0392A616D4}"/>
    <hyperlink ref="D67" r:id="rId99" xr:uid="{0E828EBE-3616-4C5F-B5BA-11C5ED87AD63}"/>
    <hyperlink ref="D36" r:id="rId100" xr:uid="{514E01A4-155C-4FC0-9243-161D0F311A0E}"/>
    <hyperlink ref="D37" r:id="rId101" xr:uid="{B2B26825-8E7A-4480-A1E1-5B6EB05936C5}"/>
    <hyperlink ref="D38" r:id="rId102" xr:uid="{6872E7C9-E6B8-4A44-A892-A831B456B79A}"/>
    <hyperlink ref="D41" r:id="rId103" xr:uid="{92AEA4DF-1ECC-437F-825D-97272DDA4096}"/>
    <hyperlink ref="D42" r:id="rId104" xr:uid="{5676110F-0C94-4483-A4A5-EA1A88809CB6}"/>
    <hyperlink ref="D43" r:id="rId105" xr:uid="{B49F7A78-28F9-436A-AB88-B13F83506B40}"/>
    <hyperlink ref="D46" r:id="rId106" xr:uid="{4C486C5A-45E2-45FB-AD64-606DF337C367}"/>
    <hyperlink ref="D47" r:id="rId107" xr:uid="{05720F33-A6B8-4E84-81AB-ED31C0B10250}"/>
    <hyperlink ref="D48" r:id="rId108" xr:uid="{F66F468E-10ED-494B-B746-C9A26811C453}"/>
    <hyperlink ref="D51" r:id="rId109" xr:uid="{7AB686CB-1FEC-4A35-BB25-68C78E45A47B}"/>
    <hyperlink ref="D52" r:id="rId110" xr:uid="{95A7ABC1-D465-4620-BB90-66694D20125A}"/>
    <hyperlink ref="D53" r:id="rId111" xr:uid="{89545F47-EF17-47F2-8594-4EAF2B74B36B}"/>
    <hyperlink ref="D56" r:id="rId112" xr:uid="{B74960CE-2CFF-4872-AEA0-D84C768AFE1E}"/>
    <hyperlink ref="D57" r:id="rId113" xr:uid="{8BCD1970-5FB2-4B63-9869-7D65FA810B19}"/>
    <hyperlink ref="D58" r:id="rId114" xr:uid="{835E94DD-0B63-49D9-ACF0-0EFA0E064986}"/>
    <hyperlink ref="D72" r:id="rId115" xr:uid="{0EE5B22B-B72B-47AE-B2A2-7C46462430AD}"/>
    <hyperlink ref="D73" r:id="rId116" xr:uid="{15C1523C-30CE-417B-8C46-7CFA06BE6171}"/>
    <hyperlink ref="D74" r:id="rId117" xr:uid="{06396E42-F1D6-4772-B65B-5D9249A16C17}"/>
    <hyperlink ref="D77" r:id="rId118" xr:uid="{4DAD60BF-37CF-4A50-991B-22BB6B8998FF}"/>
    <hyperlink ref="D78" r:id="rId119" xr:uid="{28960A86-22C9-4EE2-A04B-B5030EAB9935}"/>
    <hyperlink ref="D79" r:id="rId120" xr:uid="{28F7A688-14B8-4479-8E97-0053A3251852}"/>
    <hyperlink ref="D565" r:id="rId121" xr:uid="{90950646-0C93-4665-BB4E-5DC49EE3980D}"/>
    <hyperlink ref="D566" r:id="rId122" xr:uid="{E3FD4D79-68BC-4245-9CBC-B17565CB0839}"/>
    <hyperlink ref="D567" r:id="rId123" xr:uid="{F9144D89-DCD1-4849-88F1-C5805FD63854}"/>
    <hyperlink ref="D568" r:id="rId124" xr:uid="{72EDC9C8-458C-447C-B88F-C79DD9FE41DC}"/>
    <hyperlink ref="D569" r:id="rId125" xr:uid="{412F75EC-C415-45FF-B235-675E6A40D6BA}"/>
    <hyperlink ref="D570" r:id="rId126" xr:uid="{BF822762-C545-4665-AD0C-5FE467C6EF04}"/>
    <hyperlink ref="D87" r:id="rId127" xr:uid="{C0066F91-947B-403C-B81F-7D714D95771A}"/>
    <hyperlink ref="D88" r:id="rId128" xr:uid="{89D07653-B960-43AF-8158-6994ACD8E20C}"/>
    <hyperlink ref="D89" r:id="rId129" xr:uid="{A5794C1B-0CD8-445D-BF64-DC8F1775D064}"/>
    <hyperlink ref="D90" r:id="rId130" xr:uid="{15A88190-458D-4090-908B-C1FDC1E88DAB}"/>
    <hyperlink ref="D571" r:id="rId131" xr:uid="{9E93BDFB-9DF5-43EA-AD37-591B81892695}"/>
    <hyperlink ref="D519:D521" r:id="rId132" display="mquirogas@dian.gov.co" xr:uid="{EE4FFC72-E94B-4148-8619-61612C16D431}"/>
    <hyperlink ref="D575" r:id="rId133" xr:uid="{1F5E8DC3-6317-4A95-AC8D-4E17C5CE89D3}"/>
    <hyperlink ref="D576" r:id="rId134" xr:uid="{2119F5AE-57C7-4333-839A-A784BF81CF21}"/>
    <hyperlink ref="D577" r:id="rId135" xr:uid="{3A026E44-E44B-4B1D-A314-DBE756F235AA}"/>
    <hyperlink ref="D578" r:id="rId136" xr:uid="{77D59262-D037-4A75-88FD-6900E81FEECA}"/>
    <hyperlink ref="D94" r:id="rId137" xr:uid="{C6656044-4B97-4F93-9530-12212E0A8BE1}"/>
    <hyperlink ref="D95" r:id="rId138" xr:uid="{FCDBB9A8-7D0F-4861-9E7D-8B19D08ABC1A}"/>
    <hyperlink ref="D96" r:id="rId139" xr:uid="{ACFE1FAF-D07F-4CBA-8767-D87FB948D93D}"/>
    <hyperlink ref="D97" r:id="rId140" xr:uid="{81AEABC9-436A-4ACA-9681-C10D000EC26F}"/>
    <hyperlink ref="D98" r:id="rId141" xr:uid="{3FDCF57E-AE69-4BD2-913B-33ABCABE9384}"/>
    <hyperlink ref="D99" r:id="rId142" xr:uid="{4930A43A-A7B4-4E03-887F-F3569A541512}"/>
    <hyperlink ref="D100" r:id="rId143" xr:uid="{8C454A8A-00D8-4643-9967-2B8C8A265ADB}"/>
    <hyperlink ref="D101" r:id="rId144" xr:uid="{09B5FC04-21D6-46AE-BB3C-81593EFF90E3}"/>
    <hyperlink ref="D102" r:id="rId145" xr:uid="{80B8CA8D-DBEF-4002-8034-C20A1E6C9D31}"/>
    <hyperlink ref="D103" r:id="rId146" xr:uid="{FE0F7FD4-E559-439F-A2C5-8DF5EDE4F949}"/>
    <hyperlink ref="D104" r:id="rId147" xr:uid="{E3C03D88-2D8F-4726-9ECD-316BF4230DB8}"/>
    <hyperlink ref="D105" r:id="rId148" xr:uid="{16EA119E-276B-45B8-A062-E71EBE4A64F8}"/>
    <hyperlink ref="D106" r:id="rId149" xr:uid="{01A2A119-9D8D-4ACF-89DC-599166DFBBA4}"/>
    <hyperlink ref="D107" r:id="rId150" xr:uid="{3CE28A1D-E870-4B11-AB82-4DE8D9FB32F4}"/>
    <hyperlink ref="D108" r:id="rId151" xr:uid="{6EB52FBD-E2F9-4042-A8D4-6D3D983563A3}"/>
    <hyperlink ref="D109" r:id="rId152" xr:uid="{D9B80924-B850-4FB6-86FB-02799C2308D3}"/>
    <hyperlink ref="D110" r:id="rId153" xr:uid="{53B3CB93-1FA7-49D4-AC8D-A56C91882B3E}"/>
    <hyperlink ref="D111" r:id="rId154" xr:uid="{1F79D4F1-586A-4B1D-9C72-D8D2DA0E3129}"/>
    <hyperlink ref="D112" r:id="rId155" xr:uid="{04395270-80E3-4666-B511-B22D409A67CE}"/>
    <hyperlink ref="D113" r:id="rId156" xr:uid="{58B2278F-FB80-451F-9411-87F606E81CFB}"/>
    <hyperlink ref="D114" r:id="rId157" xr:uid="{12E341EC-5CA3-4B90-961A-57CF6357E8DC}"/>
    <hyperlink ref="D115" r:id="rId158" xr:uid="{85ED3E4D-CA57-4B66-9F16-C6AC39CE548E}"/>
    <hyperlink ref="D116" r:id="rId159" xr:uid="{07F39906-2280-4268-B665-5C271927CCD5}"/>
    <hyperlink ref="D117" r:id="rId160" xr:uid="{8145A305-BCCC-42B0-93AB-876AABFFC433}"/>
    <hyperlink ref="D118" r:id="rId161" xr:uid="{BFD94F51-FAC9-474B-B144-ADC7D7E1AEAA}"/>
    <hyperlink ref="D119" r:id="rId162" xr:uid="{28C05C5A-0F53-4BCC-875A-F3959AC98FE4}"/>
    <hyperlink ref="D120" r:id="rId163" xr:uid="{CF086580-EE8B-411D-A0A1-618690558946}"/>
    <hyperlink ref="D121" r:id="rId164" xr:uid="{02A149E0-6377-4414-A7AD-CC38FAA891F4}"/>
    <hyperlink ref="D122" r:id="rId165" xr:uid="{8E13F409-754D-4378-80A5-8C5718A32040}"/>
    <hyperlink ref="D123" r:id="rId166" xr:uid="{EF92AC02-5A31-456B-8CBE-41B0D26196C0}"/>
    <hyperlink ref="D124" r:id="rId167" xr:uid="{693C2967-6EA7-4559-BC7D-982ADABBF9FE}"/>
    <hyperlink ref="D125" r:id="rId168" xr:uid="{2124C9F0-86F0-4C7C-B781-F84D7729CADA}"/>
    <hyperlink ref="D126" r:id="rId169" xr:uid="{C43E1526-8772-43BD-B16E-95904F5C2ECF}"/>
    <hyperlink ref="D127" r:id="rId170" xr:uid="{B93797E5-9E11-4EF6-88EC-4E44B66452F4}"/>
    <hyperlink ref="D128" r:id="rId171" xr:uid="{ACDCFF08-FA31-4F83-A21D-52FDCD595120}"/>
    <hyperlink ref="D129" r:id="rId172" xr:uid="{645613F1-A47C-4EE3-A347-51F9C7048E7F}"/>
    <hyperlink ref="D130" r:id="rId173" xr:uid="{DBFADA96-B6C5-46C8-BCA1-7FF226B0AB8B}"/>
    <hyperlink ref="D131" r:id="rId174" xr:uid="{496598E4-1492-474E-ABB5-2B26F79C3010}"/>
    <hyperlink ref="D132" r:id="rId175" xr:uid="{E28A2E35-1BFE-4539-A00E-E53A8D74CCDD}"/>
    <hyperlink ref="D133" r:id="rId176" xr:uid="{21976F31-FA75-4C29-8076-425AB3953F7F}"/>
    <hyperlink ref="D134" r:id="rId177" xr:uid="{C03B1C42-7A70-4FED-9F80-07E55566B4A4}"/>
    <hyperlink ref="D135" r:id="rId178" xr:uid="{0BC57747-1FA3-4277-B7A2-3519C3EB0904}"/>
    <hyperlink ref="D136" r:id="rId179" xr:uid="{23DA44F9-A6B9-48FE-9000-233538823AEA}"/>
    <hyperlink ref="D137" r:id="rId180" xr:uid="{9DF7AB1B-6F73-4B9B-864F-2370802F8745}"/>
    <hyperlink ref="D138" r:id="rId181" xr:uid="{023A4302-82E5-4A05-AD0A-58BA490F4435}"/>
    <hyperlink ref="D139" r:id="rId182" xr:uid="{759F65E8-DF3D-434B-AC25-51C05DD935AC}"/>
    <hyperlink ref="D140" r:id="rId183" xr:uid="{4F457058-85B2-4BA8-970B-FBBE070CB882}"/>
    <hyperlink ref="D141" r:id="rId184" xr:uid="{C3FE202F-8B34-4680-BE73-17DBE93085F0}"/>
    <hyperlink ref="D142" r:id="rId185" xr:uid="{C41D8B1D-48EB-4661-8D65-A4F051C80537}"/>
    <hyperlink ref="D143" r:id="rId186" xr:uid="{4F4C9A00-0340-4C5B-ACDD-E56FF92994F6}"/>
    <hyperlink ref="D144" r:id="rId187" xr:uid="{5F95F5CE-E6DD-481D-A97E-69E4022BC419}"/>
    <hyperlink ref="D145" r:id="rId188" xr:uid="{2DE124AC-ABFF-41AE-985B-B414DAC8CFAE}"/>
    <hyperlink ref="D146" r:id="rId189" xr:uid="{B2BB4D63-E909-4020-BF01-426C91D873CE}"/>
    <hyperlink ref="D147" r:id="rId190" xr:uid="{C1829DE6-1555-4684-8E03-31959F527709}"/>
    <hyperlink ref="D148" r:id="rId191" xr:uid="{650F6034-CEE0-412F-852F-DFC662775980}"/>
    <hyperlink ref="D149" r:id="rId192" xr:uid="{2BDFD5E1-BD90-4910-B92C-7067284B63D0}"/>
    <hyperlink ref="D150" r:id="rId193" xr:uid="{73C42498-4FCD-4A7A-8D3A-614D327DC6FD}"/>
    <hyperlink ref="D512" r:id="rId194" xr:uid="{498D276E-91FF-4D28-A718-E7988E713987}"/>
    <hyperlink ref="D513" r:id="rId195" xr:uid="{0F77DE81-73E4-450C-A080-3CF1160DB8C1}"/>
    <hyperlink ref="D514" r:id="rId196" xr:uid="{DCEEB05B-0E61-4969-B80C-8D38553D971B}"/>
    <hyperlink ref="D515" r:id="rId197" xr:uid="{6E65DC11-A79F-4835-AE1F-0B0E06857180}"/>
    <hyperlink ref="D516" r:id="rId198" xr:uid="{8F833156-7293-4727-B9A8-1664D751A1EA}"/>
    <hyperlink ref="D517" r:id="rId199" xr:uid="{4CFE1DCE-213D-40C0-A606-FA2D5464F4A2}"/>
    <hyperlink ref="D518" r:id="rId200" xr:uid="{00FAF018-39FC-42C0-BA44-D41E07C1A035}"/>
    <hyperlink ref="D519" r:id="rId201" xr:uid="{EAF1585E-CED9-4633-A17E-1A91F382DDCD}"/>
    <hyperlink ref="D520" r:id="rId202" xr:uid="{B123C9EA-5052-4E63-A570-1E7B83DB368C}"/>
    <hyperlink ref="D521" r:id="rId203" xr:uid="{F9F37E49-C081-4DBB-B301-CCF7811297DD}"/>
    <hyperlink ref="D522" r:id="rId204" xr:uid="{976EB981-B073-4A2B-A5B1-7A970DC26113}"/>
    <hyperlink ref="D523" r:id="rId205" xr:uid="{0D099E66-8CF6-437C-92E7-9C28E7AA332A}"/>
    <hyperlink ref="D524" r:id="rId206" xr:uid="{1F852445-2CD0-4376-8476-63344C906013}"/>
    <hyperlink ref="D525" r:id="rId207" xr:uid="{3B0A7688-FFD9-4F4A-B5F3-467B2E339EEB}"/>
    <hyperlink ref="D526" r:id="rId208" xr:uid="{B6974D40-10B9-470B-97A8-BAB3576FB485}"/>
    <hyperlink ref="D527" r:id="rId209" xr:uid="{1B4073FA-15BC-4F78-9A58-034EB62B999C}"/>
    <hyperlink ref="D528" r:id="rId210" xr:uid="{B09E3B61-EFF8-4AB7-841E-BB238D02D925}"/>
    <hyperlink ref="D529" r:id="rId211" xr:uid="{5E915C70-A8D4-4735-BB5E-2861D5FDF971}"/>
    <hyperlink ref="D530" r:id="rId212" xr:uid="{BB4F66DE-5AB4-4D77-B81B-D6E9AEC23CD3}"/>
    <hyperlink ref="D531" r:id="rId213" xr:uid="{6ED13D86-F0F3-4C4C-81C9-28F7F6700FAF}"/>
    <hyperlink ref="D532" r:id="rId214" xr:uid="{CFA2BCBC-08E1-4E55-91F9-18EEC32AE962}"/>
    <hyperlink ref="D533" r:id="rId215" xr:uid="{EF7BCEC6-4963-40E0-9D5D-2AE580188B25}"/>
    <hyperlink ref="D534" r:id="rId216" xr:uid="{4927B29E-DDB0-4ED2-AEEA-0B4D60A229F0}"/>
    <hyperlink ref="D535" r:id="rId217" xr:uid="{00216FFB-6FEC-4420-AFC3-E889C164E29E}"/>
    <hyperlink ref="D536" r:id="rId218" xr:uid="{D910D7CE-9851-4123-9F27-AE5533E14600}"/>
    <hyperlink ref="D537" r:id="rId219" xr:uid="{1AB6C93A-A151-40FA-8914-16696049CC98}"/>
    <hyperlink ref="D538" r:id="rId220" xr:uid="{509CF369-BCA0-4553-9C26-A1D818B4C429}"/>
    <hyperlink ref="D539" r:id="rId221" xr:uid="{B6F6A766-5B5F-4872-B585-9D56D4E02B84}"/>
    <hyperlink ref="D540" r:id="rId222" xr:uid="{975F0FB3-A222-4849-9906-9F4C023A49E0}"/>
    <hyperlink ref="D541" r:id="rId223" xr:uid="{5EF03604-DE43-4E1D-817D-0910A232CF72}"/>
    <hyperlink ref="D542" r:id="rId224" xr:uid="{F172495E-73E1-4B49-834F-DA06DA5E58E5}"/>
    <hyperlink ref="D543" r:id="rId225" xr:uid="{BF735489-2A17-4201-9324-989716912D48}"/>
    <hyperlink ref="D544" r:id="rId226" xr:uid="{878C979B-822D-4326-BF71-4DEDE317C7A5}"/>
    <hyperlink ref="D545" r:id="rId227" xr:uid="{6A2062A0-7F8D-4622-BCBD-3AB87BE35143}"/>
    <hyperlink ref="D546" r:id="rId228" xr:uid="{DBAE808E-032D-465B-857A-7A1906FCF73E}"/>
    <hyperlink ref="D547" r:id="rId229" xr:uid="{F6A5C55A-3DCB-4F5D-8A30-844E1C78A9FB}"/>
    <hyperlink ref="D548" r:id="rId230" xr:uid="{279DD37D-9BBE-402A-A382-FD6CC77C0A72}"/>
    <hyperlink ref="D549" r:id="rId231" xr:uid="{62BB760B-53CB-435F-980D-FFA0903D4B9F}"/>
    <hyperlink ref="D550" r:id="rId232" xr:uid="{C795F437-3046-4EF7-8AC5-01E512FDAD9D}"/>
    <hyperlink ref="D551" r:id="rId233" xr:uid="{50FCE30A-6F90-4CB0-9330-22A8AC012F0F}"/>
    <hyperlink ref="D552" r:id="rId234" xr:uid="{139548A0-3377-4062-8445-27FC1E5493CB}"/>
    <hyperlink ref="D553" r:id="rId235" xr:uid="{C34770F1-3B34-4085-B980-BD53E7950A6C}"/>
    <hyperlink ref="D554" r:id="rId236" xr:uid="{804F8751-BFFF-47AB-A969-A420CD0D3F68}"/>
    <hyperlink ref="D555" r:id="rId237" xr:uid="{31515379-75C9-4A73-8324-21ECEE4EB376}"/>
    <hyperlink ref="D556" r:id="rId238" xr:uid="{FFF0CBCD-6389-415C-9C3C-96DED25771ED}"/>
    <hyperlink ref="D557" r:id="rId239" xr:uid="{40B6C60C-6246-4C74-A48A-D7515186384C}"/>
    <hyperlink ref="D558" r:id="rId240" xr:uid="{B4C97A9C-9CC0-40EC-8C0F-C58DD48AA3F9}"/>
    <hyperlink ref="D559" r:id="rId241" xr:uid="{BD434FDA-5DDA-4174-BB1C-9848875340BC}"/>
    <hyperlink ref="D560" r:id="rId242" xr:uid="{F8E79E0A-CEAF-4335-ABCE-85ED3C8DFEA1}"/>
    <hyperlink ref="D561" r:id="rId243" xr:uid="{AA3B64C9-514B-48F6-8BA4-4487E4CAF696}"/>
    <hyperlink ref="D562" r:id="rId244" xr:uid="{E290A5BD-B2C7-4153-B50E-4F7CAF61C7AD}"/>
    <hyperlink ref="D563" r:id="rId245" xr:uid="{728E8117-F76A-44C1-B014-FD2E6231994A}"/>
    <hyperlink ref="D580" r:id="rId246" xr:uid="{4001FB10-06DB-45D8-ADC2-7865041F8ACA}"/>
    <hyperlink ref="D298" r:id="rId247" xr:uid="{50E0B0FE-4AAB-4CD8-9906-74BF5883988A}"/>
    <hyperlink ref="D303" r:id="rId248" xr:uid="{F55A01DC-86F7-4E6C-9F84-2DA1744E9E53}"/>
    <hyperlink ref="D251" r:id="rId249" xr:uid="{38E4071E-5726-4244-8E6E-07505527DE88}"/>
    <hyperlink ref="D252" r:id="rId250" xr:uid="{6B20A248-1537-4B3A-9D27-47BF48C3673B}"/>
    <hyperlink ref="D188" r:id="rId251" xr:uid="{15D32920-6844-4442-B370-2FA2D41E7CEC}"/>
    <hyperlink ref="D189" r:id="rId252" xr:uid="{8EE4F0CF-A2AC-43DF-A3E5-49D047408F0C}"/>
    <hyperlink ref="D191" r:id="rId253" xr:uid="{38712517-427F-4770-AD2B-5685B4805C4B}"/>
    <hyperlink ref="D323:D326" r:id="rId254" display="salguero.antonio@flexolabel.co" xr:uid="{C6A88E7F-E833-40D0-8D77-570E3FF88F31}"/>
    <hyperlink ref="D501" r:id="rId255" xr:uid="{5EACF6B7-7EBE-473D-B76B-A71CB8E9D6E9}"/>
    <hyperlink ref="D502" r:id="rId256" xr:uid="{FE605C89-34F5-4803-8E42-D91E1D6E6F74}"/>
    <hyperlink ref="D394" r:id="rId257" xr:uid="{B86DD96B-9D1C-4394-BC65-588B86133889}"/>
    <hyperlink ref="D425:D442" r:id="rId258" display="facturacion@tal.com.co" xr:uid="{3A855838-1E80-4F64-BD5E-33927C7E1037}"/>
    <hyperlink ref="D319" r:id="rId259" display="contabilidad@finearom.com" xr:uid="{BF5F01C0-A8AE-4D50-91AC-F25F501D9CF0}"/>
    <hyperlink ref="D444" r:id="rId260" xr:uid="{DDA1097D-9347-44FC-928D-24F0A5907507}"/>
    <hyperlink ref="D464" r:id="rId261" xr:uid="{348DC362-9B1D-476B-8856-E505F26A7A5B}"/>
    <hyperlink ref="D464:D469" r:id="rId262" display="cartera@pasamar.com.co" xr:uid="{95BCFA85-0B26-41FC-89F7-90577CF5A63B}"/>
    <hyperlink ref="D471:D478" r:id="rId263" display="dpena@pla.com.co" xr:uid="{BA8E24E9-6855-4424-93F6-9E90925D93AD}"/>
    <hyperlink ref="D161" r:id="rId264" display="comercial@smplasticos.com" xr:uid="{0CFE9215-3C22-4B4E-8C47-8689BB43EC90}"/>
    <hyperlink ref="D611" r:id="rId265" xr:uid="{B5C4C02B-4201-407E-9943-11B8FDEEAD58}"/>
    <hyperlink ref="D614" r:id="rId266" xr:uid="{923BCC6C-5456-4B24-8A4A-AC2B38687C95}"/>
  </hyperlinks>
  <pageMargins left="0.7" right="0.7" top="0.75" bottom="0.75" header="0.3" footer="0.3"/>
  <pageSetup paperSize="9" orientation="portrait" r:id="rId267"/>
  <drawing r:id="rId26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6CD0C-1BAA-4435-BAA4-71834265E61F}">
  <dimension ref="A1"/>
  <sheetViews>
    <sheetView workbookViewId="0">
      <selection activeCell="H20" sqref="H20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3819 PROYECTO DETERMINACIÓN ...</vt:lpstr>
      <vt:lpstr>3820 PASIVOS CALIFICACIÓN Y ...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CARLA ANDREA NORIEGA MONTEALEGRE</cp:lastModifiedBy>
  <dcterms:created xsi:type="dcterms:W3CDTF">2024-11-29T21:13:03Z</dcterms:created>
  <dcterms:modified xsi:type="dcterms:W3CDTF">2025-11-12T23:41:15Z</dcterms:modified>
</cp:coreProperties>
</file>